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<sst xmlns="http://schemas.openxmlformats.org/spreadsheetml/2006/main" count="423" uniqueCount="384">
  <si>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</si>
  <si>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</si>
  <si>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</si>
  <si>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</si>
  <si>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</si>
  <si>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</si>
  <si>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</si>
  <si>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</si>
  <si>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</si>
  <si>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</si>
  <si>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</si>
  <si>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</si>
  <si>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</si>
  <si>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</si>
  <si>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</si>
  <si>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</si>
  <si>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</si>
  <si>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</si>
  <si>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</si>
  <si>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</si>
  <si>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</si>
  <si>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</si>
  <si>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</si>
  <si>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</si>
  <si>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</si>
  <si>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</si>
  <si>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</si>
  <si>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</si>
  <si>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</si>
  <si>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</si>
  <si>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</si>
  <si>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</si>
  <si>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</si>
  <si>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</si>
  <si>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</si>
  <si>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</si>
  <si>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</si>
  <si>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</si>
  <si>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</si>
  <si>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</si>
  <si>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</si>
  <si>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</si>
  <si>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</si>
  <si>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</si>
  <si>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</si>
  <si>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</si>
  <si>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</si>
  <si>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</si>
  <si>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</si>
  <si>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</si>
  <si>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</si>
  <si>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</si>
  <si>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</si>
  <si>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</si>
  <si>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</si>
  <si>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</si>
  <si>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</si>
  <si>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</si>
  <si>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</si>
  <si>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</si>
  <si>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</si>
  <si>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</si>
  <si>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</si>
  <si>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</si>
  <si>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</si>
  <si>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</si>
  <si>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</si>
  <si>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</si>
  <si>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</si>
  <si>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</si>
  <si>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</si>
  <si>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</si>
  <si>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</si>
  <si>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</si>
  <si>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</si>
  <si>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</si>
  <si>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</si>
  <si>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</si>
  <si>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</si>
  <si>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</si>
  <si>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</si>
  <si>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</si>
  <si>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</si>
  <si>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</si>
  <si>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</si>
  <si>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</si>
  <si>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</si>
  <si>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</si>
  <si>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</si>
  <si>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</si>
  <si>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</si>
  <si>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</si>
  <si>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</si>
  <si>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</si>
  <si>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</si>
  <si>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</si>
  <si>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</si>
  <si>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</si>
  <si>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</si>
  <si>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</si>
  <si>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</si>
  <si>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</si>
  <si>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</si>
  <si>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</si>
  <si>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</si>
  <si>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</si>
  <si>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</si>
  <si>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</si>
  <si>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</si>
  <si>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</si>
  <si>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</si>
  <si>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</si>
  <si>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</si>
  <si>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</si>
  <si>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</si>
  <si>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</si>
  <si>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</si>
  <si>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</si>
  <si>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</si>
  <si>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</si>
  <si>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</si>
  <si>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</si>
  <si>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</si>
  <si>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</si>
  <si>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</si>
  <si>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</si>
  <si>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</si>
  <si>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</si>
  <si>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</si>
  <si>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</si>
  <si>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</si>
  <si>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</si>
  <si>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</si>
  <si>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</si>
  <si>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</si>
  <si>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</si>
  <si>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</si>
  <si>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</si>
  <si>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</si>
  <si>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</si>
  <si>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</si>
  <si>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</si>
  <si>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</si>
  <si>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</si>
  <si>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</si>
  <si>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</si>
  <si>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</si>
  <si>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</si>
  <si>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</si>
  <si>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</si>
  <si>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</si>
  <si>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</si>
  <si>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</si>
  <si>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</si>
  <si>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</si>
  <si>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</si>
  <si>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</si>
  <si>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</si>
  <si>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</si>
  <si>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</si>
  <si>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</si>
  <si>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</si>
  <si>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</si>
  <si>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</si>
  <si>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</si>
  <si>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</si>
  <si>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</si>
  <si>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</si>
  <si>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</si>
  <si>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</si>
  <si>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</si>
  <si>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</si>
  <si>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</si>
  <si>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</si>
  <si>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</si>
  <si>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</si>
  <si>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</si>
  <si>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</si>
  <si>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</si>
  <si>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</si>
  <si>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</si>
  <si>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</si>
  <si>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</si>
  <si>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</si>
  <si>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</si>
  <si>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</si>
  <si>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</si>
  <si>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</si>
  <si>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</si>
  <si>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</si>
  <si>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</si>
  <si>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</si>
  <si>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</si>
  <si>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</si>
  <si>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</si>
  <si>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</si>
  <si>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</si>
  <si>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</si>
  <si>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</si>
  <si>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</si>
  <si>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</si>
  <si>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</si>
  <si>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</si>
  <si>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</si>
  <si>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</si>
  <si>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</si>
  <si>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</si>
  <si>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</si>
  <si>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</si>
  <si>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</si>
  <si>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</si>
  <si>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</si>
  <si>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</si>
  <si>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</si>
  <si>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</si>
  <si>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</si>
  <si>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</si>
  <si>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</si>
  <si>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</si>
  <si>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</si>
  <si>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</si>
  <si>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</si>
  <si>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</si>
  <si>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</si>
  <si>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</si>
  <si>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</si>
  <si>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</si>
  <si>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</si>
  <si>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</si>
  <si>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</si>
  <si>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</si>
  <si>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</si>
  <si>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</si>
  <si>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</si>
  <si>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</si>
  <si>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</si>
  <si>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</si>
  <si>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</si>
  <si>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</si>
  <si>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</si>
  <si>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</si>
  <si>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</si>
  <si>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</si>
  <si>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</si>
  <si>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</si>
  <si>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</si>
  <si>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</si>
  <si>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</si>
  <si>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</si>
  <si>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</si>
  <si>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</si>
  <si>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</si>
  <si>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</si>
  <si>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</si>
  <si>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</si>
  <si>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</si>
  <si>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</si>
  <si>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</si>
  <si>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</si>
  <si>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</si>
  <si>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</si>
  <si>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</si>
  <si>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</si>
  <si>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</si>
  <si>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</si>
  <si>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</si>
  <si>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</si>
  <si>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</si>
  <si>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</si>
  <si>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</si>
  <si>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</si>
  <si>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</si>
  <si>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</si>
  <si>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</si>
  <si>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</si>
  <si>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</si>
  <si>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</si>
  <si>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</si>
  <si>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</si>
  <si>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</si>
  <si>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</si>
  <si>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</si>
  <si>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</si>
  <si>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</si>
  <si>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</si>
  <si>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</si>
  <si>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</si>
  <si>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</si>
  <si>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</si>
  <si>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</si>
  <si>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</si>
  <si>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</si>
  <si>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</si>
  <si>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</si>
  <si>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</si>
  <si>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</si>
  <si>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</si>
  <si>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</si>
  <si>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</si>
  <si>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</si>
  <si>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</si>
  <si>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</si>
  <si>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</si>
  <si>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</si>
  <si>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</si>
  <si>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</si>
  <si>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</si>
  <si>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</si>
  <si>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</si>
  <si>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</si>
  <si>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</si>
  <si>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</si>
  <si>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</si>
  <si>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</si>
  <si>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</si>
  <si>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</si>
  <si>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</si>
  <si>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</si>
  <si>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</si>
  <si>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</si>
  <si>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</si>
  <si>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</si>
  <si>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</si>
  <si>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</si>
  <si>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</si>
  <si>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</si>
  <si>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</si>
  <si>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</si>
  <si>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</si>
  <si>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</si>
  <si>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</si>
  <si>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</si>
  <si>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</si>
  <si>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</si>
  <si>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</si>
  <si>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</si>
  <si>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</si>
  <si>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</si>
  <si>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</si>
  <si>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</si>
  <si>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</si>
  <si>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</si>
  <si>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</si>
  <si>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</si>
  <si>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</si>
  <si>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</si>
  <si>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</si>
  <si>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</si>
  <si>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</si>
  <si>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</si>
  <si>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</si>
  <si>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</si>
  <si>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</si>
  <si>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</si>
  <si>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</si>
  <si>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</si>
  <si>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</si>
  <si>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</si>
  <si>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</si>
  <si>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</si>
  <si>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</si>
  <si>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</si>
  <si>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</si>
  <si>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</si>
  <si>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</si>
  <si>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</si>
  <si>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</si>
  <si>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</si>
  <si>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</si>
  <si>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</si>
  <si>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</si>
  <si>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</si>
  <si>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</si>
  <si>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CASA DE ASIGURARI DE SANATATE  BISTRITA - NASAUD</t>
  </si>
  <si>
    <t>CASA  DE ASIGURARI  DE SANATATE  BISTRITA - NASAUD</t>
  </si>
  <si>
    <t>Director Economic</t>
  </si>
  <si>
    <t>ec.Ilisuan Camelia</t>
  </si>
  <si>
    <t>Ec. Ratiu Mircea</t>
  </si>
  <si>
    <t>Presedinte Director Genaral</t>
  </si>
  <si>
    <t>Ec. Ilisuan Camelia</t>
  </si>
  <si>
    <t>CONT DE EXECUTIE CHELTUIELI     MAI  2015</t>
  </si>
  <si>
    <t>CONT DE EXECUTIE VENITURI  MAI    2015</t>
  </si>
  <si>
    <t>Nr   10192         /   12.06.2015</t>
  </si>
  <si>
    <t>Nr.  10192   / 12.06.2015</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</si>
</sst>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color indexed="63"/>
      </right>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4" fontId="34" fillId="0" borderId="10" xfId="0" applyNumberFormat="1" applyFont="1" applyFill="1" applyBorder="1" applyAlignment="1">
      <alignment/>
    </xf>
    <xf numFmtId="4" fontId="23" fillId="0" borderId="10" xfId="0" applyNumberFormat="1" applyFont="1" applyFill="1" applyBorder="1" applyAlignment="1" applyProtection="1">
      <alignment/>
      <protection/>
    </xf>
    <xf numFmtId="175" fontId="34" fillId="0" borderId="10" xfId="65" applyNumberFormat="1" applyFont="1" applyFill="1" applyBorder="1" applyAlignment="1">
      <alignment wrapText="1"/>
      <protection/>
    </xf>
    <xf numFmtId="4" fontId="0"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4" fontId="0" fillId="0" borderId="11" xfId="0" applyNumberFormat="1" applyFont="1" applyFill="1" applyBorder="1" applyAlignment="1">
      <alignment/>
    </xf>
    <xf numFmtId="4" fontId="23" fillId="0" borderId="11" xfId="0" applyNumberFormat="1" applyFont="1" applyFill="1" applyBorder="1" applyAlignment="1">
      <alignment/>
    </xf>
    <xf numFmtId="3" fontId="23" fillId="0" borderId="0" xfId="0" applyNumberFormat="1" applyFont="1" applyFill="1" applyBorder="1" applyAlignment="1">
      <alignment/>
    </xf>
    <xf numFmtId="4" fontId="0" fillId="0" borderId="10" xfId="0" applyNumberFormat="1" applyFont="1" applyFill="1" applyBorder="1" applyAlignment="1">
      <alignment vertical="top" wrapText="1"/>
    </xf>
    <xf numFmtId="4" fontId="39" fillId="0" borderId="10" xfId="0" applyNumberFormat="1" applyFont="1" applyFill="1" applyBorder="1" applyAlignment="1" applyProtection="1">
      <alignment horizontal="right" wrapText="1"/>
      <protection/>
    </xf>
    <xf numFmtId="4" fontId="23" fillId="0" borderId="10" xfId="0" applyNumberFormat="1" applyFont="1" applyFill="1" applyBorder="1" applyAlignment="1">
      <alignment horizontal="right"/>
    </xf>
    <xf numFmtId="4" fontId="34" fillId="0" borderId="10" xfId="0" applyNumberFormat="1" applyFont="1" applyFill="1" applyBorder="1" applyAlignment="1">
      <alignment horizontal="right"/>
    </xf>
    <xf numFmtId="3" fontId="23" fillId="0" borderId="0" xfId="0" applyNumberFormat="1" applyFont="1" applyFill="1" applyBorder="1" applyAlignment="1">
      <alignment/>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3" fillId="0" borderId="0" xfId="0" applyFont="1" applyFill="1" applyBorder="1" applyAlignment="1">
      <alignment horizontal="center"/>
    </xf>
    <xf numFmtId="49" fontId="23" fillId="0" borderId="0" xfId="0" applyNumberFormat="1" applyFont="1" applyFill="1" applyBorder="1" applyAlignment="1">
      <alignment vertical="top" wrapText="1"/>
    </xf>
    <xf numFmtId="0" fontId="23" fillId="0" borderId="0" xfId="0" applyFont="1" applyAlignment="1">
      <alignment wrapText="1"/>
    </xf>
    <xf numFmtId="49" fontId="0" fillId="0" borderId="0" xfId="0" applyNumberFormat="1" applyFont="1" applyFill="1" applyBorder="1" applyAlignment="1">
      <alignment vertical="top" wrapText="1"/>
    </xf>
    <xf numFmtId="0" fontId="0" fillId="0" borderId="0" xfId="0" applyAlignment="1">
      <alignmen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2"/>
  <sheetViews>
    <sheetView zoomScalePageLayoutView="0" workbookViewId="0" topLeftCell="A1">
      <pane xSplit="3" ySplit="9" topLeftCell="D73" activePane="bottomRight" state="frozen"/>
      <selection pane="topLeft" activeCell="D37" sqref="D37"/>
      <selection pane="topRight" activeCell="D37" sqref="D37"/>
      <selection pane="bottomLeft" activeCell="D37" sqref="D37"/>
      <selection pane="bottomRight" activeCell="E89" sqref="E89"/>
    </sheetView>
  </sheetViews>
  <sheetFormatPr defaultColWidth="9.140625" defaultRowHeight="12.75"/>
  <cols>
    <col min="1" max="1" width="10.28125" style="1" bestFit="1" customWidth="1"/>
    <col min="2" max="2" width="57.57421875" style="9" customWidth="1"/>
    <col min="3" max="3" width="14.00390625" style="36" customWidth="1"/>
    <col min="4" max="4" width="11.28125" style="36" bestFit="1" customWidth="1"/>
    <col min="5" max="6" width="18.00390625" style="9" customWidth="1"/>
    <col min="7" max="7" width="10.7109375" style="3" hidden="1"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ht="12.75">
      <c r="B1" s="12" t="s">
        <v>373</v>
      </c>
    </row>
    <row r="2" ht="12.75">
      <c r="B2" s="12" t="s">
        <v>382</v>
      </c>
    </row>
    <row r="4" spans="2:133" ht="18.75">
      <c r="B4" s="15" t="s">
        <v>381</v>
      </c>
      <c r="C4" s="16"/>
      <c r="D4" s="16"/>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row>
    <row r="5" spans="2:133" ht="17.25" customHeight="1">
      <c r="B5" s="17"/>
      <c r="C5" s="16"/>
      <c r="D5" s="1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row>
    <row r="6" spans="1:159" ht="12.75">
      <c r="A6" s="4"/>
      <c r="B6" s="18"/>
      <c r="C6" s="2"/>
      <c r="D6" s="2"/>
      <c r="E6" s="2"/>
      <c r="F6" s="2"/>
      <c r="FC6" s="19"/>
    </row>
    <row r="7" spans="2:159" ht="12.75" customHeight="1">
      <c r="B7" s="3"/>
      <c r="C7" s="21"/>
      <c r="D7" s="21"/>
      <c r="E7" s="2"/>
      <c r="F7" s="22" t="s">
        <v>0</v>
      </c>
      <c r="G7" s="23"/>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8"/>
      <c r="EF7" s="138"/>
      <c r="EG7" s="138"/>
      <c r="EH7" s="138"/>
      <c r="EI7" s="138"/>
      <c r="EJ7" s="136"/>
      <c r="EK7" s="136"/>
      <c r="EL7" s="136"/>
      <c r="EM7" s="136"/>
      <c r="EN7" s="136"/>
      <c r="EO7" s="136"/>
      <c r="EP7" s="136"/>
      <c r="EQ7" s="136"/>
      <c r="ER7" s="136"/>
      <c r="ES7" s="136"/>
      <c r="ET7" s="136"/>
      <c r="EU7" s="136"/>
      <c r="EV7" s="136"/>
      <c r="EW7" s="136"/>
      <c r="EX7" s="136"/>
      <c r="EY7" s="136"/>
      <c r="EZ7" s="136"/>
      <c r="FA7" s="136"/>
      <c r="FB7" s="136"/>
      <c r="FC7" s="136"/>
    </row>
    <row r="8" spans="1:172" s="26" customFormat="1" ht="76.5">
      <c r="A8" s="37" t="s">
        <v>1</v>
      </c>
      <c r="B8" s="37" t="s">
        <v>2</v>
      </c>
      <c r="C8" s="37" t="s">
        <v>3</v>
      </c>
      <c r="D8" s="38" t="s">
        <v>4</v>
      </c>
      <c r="E8" s="37" t="s">
        <v>5</v>
      </c>
      <c r="F8" s="37" t="s">
        <v>6</v>
      </c>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0"/>
      <c r="FE8" s="20"/>
      <c r="FF8" s="20"/>
      <c r="FG8" s="20"/>
      <c r="FH8" s="20"/>
      <c r="FI8" s="20"/>
      <c r="FJ8" s="20"/>
      <c r="FK8" s="20"/>
      <c r="FL8" s="20"/>
      <c r="FM8" s="20"/>
      <c r="FN8" s="20"/>
      <c r="FO8" s="20"/>
      <c r="FP8" s="20"/>
    </row>
    <row r="9" spans="1:172" s="29" customFormat="1" ht="12.75">
      <c r="A9" s="39"/>
      <c r="B9" s="40"/>
      <c r="C9" s="63">
        <v>1</v>
      </c>
      <c r="D9" s="39" t="s">
        <v>148</v>
      </c>
      <c r="E9" s="63">
        <v>2</v>
      </c>
      <c r="F9" s="39" t="s">
        <v>7</v>
      </c>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8"/>
      <c r="FE9" s="28"/>
      <c r="FF9" s="28"/>
      <c r="FG9" s="28"/>
      <c r="FH9" s="28"/>
      <c r="FI9" s="28"/>
      <c r="FJ9" s="28"/>
      <c r="FK9" s="28"/>
      <c r="FL9" s="28"/>
      <c r="FM9" s="28"/>
      <c r="FN9" s="28"/>
      <c r="FO9" s="28"/>
      <c r="FP9" s="28"/>
    </row>
    <row r="10" spans="1:161" ht="12.75">
      <c r="A10" s="41" t="s">
        <v>8</v>
      </c>
      <c r="B10" s="42" t="s">
        <v>9</v>
      </c>
      <c r="C10" s="10">
        <f>+C11+C55+C77</f>
        <v>117612.11</v>
      </c>
      <c r="D10" s="10">
        <f>+D11+D55+D77</f>
        <v>56679.19</v>
      </c>
      <c r="E10" s="10">
        <f>+E11+E55+E77</f>
        <v>50866.759999999995</v>
      </c>
      <c r="F10" s="10">
        <f>+F11+F55+F77</f>
        <v>9620.619999999999</v>
      </c>
      <c r="G10" s="10">
        <f>+G11+G55+G77</f>
        <v>41246.14000000001</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12.75">
      <c r="A11" s="41" t="s">
        <v>10</v>
      </c>
      <c r="B11" s="42" t="s">
        <v>11</v>
      </c>
      <c r="C11" s="10">
        <f>+C15+C43+C12</f>
        <v>112459</v>
      </c>
      <c r="D11" s="10">
        <f>+D15+D43+D12</f>
        <v>52916</v>
      </c>
      <c r="E11" s="10">
        <f>+E15+E43+E12</f>
        <v>49862.549999999996</v>
      </c>
      <c r="F11" s="10">
        <f>+F15+F43+F12</f>
        <v>9421.88</v>
      </c>
      <c r="G11" s="10">
        <f>+G15+G43+G12</f>
        <v>40440.670000000006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1" t="s">
        <v>12</v>
      </c>
      <c r="B12" s="42" t="s">
        <v>13</v>
      </c>
      <c r="C12" s="10">
        <f>+C13+C14</f>
        <v>0</v>
      </c>
      <c r="D12" s="10">
        <f>+D13+D14</f>
        <v>0</v>
      </c>
      <c r="E12" s="10">
        <f>+E13+E14</f>
        <v>0</v>
      </c>
      <c r="F12" s="10">
        <f>+F13+F14</f>
        <v>0</v>
      </c>
      <c r="G12" s="10">
        <f>+G13+G14</f>
        <v>0</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38.25">
      <c r="A13" s="41" t="s">
        <v>14</v>
      </c>
      <c r="B13" s="42" t="s">
        <v>15</v>
      </c>
      <c r="C13" s="10"/>
      <c r="D13" s="7"/>
      <c r="E13" s="10"/>
      <c r="F13" s="10"/>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38.25">
      <c r="A14" s="41" t="s">
        <v>16</v>
      </c>
      <c r="B14" s="42" t="s">
        <v>17</v>
      </c>
      <c r="C14" s="10"/>
      <c r="D14" s="7"/>
      <c r="E14" s="10"/>
      <c r="F14" s="10"/>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12.75">
      <c r="A15" s="41" t="s">
        <v>18</v>
      </c>
      <c r="B15" s="42" t="s">
        <v>19</v>
      </c>
      <c r="C15" s="10">
        <f>+C16+C24</f>
        <v>112328</v>
      </c>
      <c r="D15" s="10">
        <f>+D16+D24</f>
        <v>52856</v>
      </c>
      <c r="E15" s="10">
        <f>+E16+E24</f>
        <v>49816.149999999994</v>
      </c>
      <c r="F15" s="10">
        <f>+F16+F24</f>
        <v>9417.08</v>
      </c>
      <c r="G15" s="10">
        <f>+G16+G24</f>
        <v>40399.07000000001</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12.75">
      <c r="A16" s="41" t="s">
        <v>20</v>
      </c>
      <c r="B16" s="42" t="s">
        <v>21</v>
      </c>
      <c r="C16" s="10">
        <f>+C17</f>
        <v>53748</v>
      </c>
      <c r="D16" s="10">
        <f>+D17</f>
        <v>24901</v>
      </c>
      <c r="E16" s="10">
        <f>+E17</f>
        <v>23196.22</v>
      </c>
      <c r="F16" s="10">
        <f>+F17</f>
        <v>4421.44</v>
      </c>
      <c r="G16" s="10">
        <f>+G17</f>
        <v>18774.780000000002</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1" t="s">
        <v>22</v>
      </c>
      <c r="B17" s="42" t="s">
        <v>23</v>
      </c>
      <c r="C17" s="10">
        <f>C18+C19+C21+C22+C23+C20</f>
        <v>53748</v>
      </c>
      <c r="D17" s="10">
        <f>D18+D19+D21+D22+D23+D20</f>
        <v>24901</v>
      </c>
      <c r="E17" s="10">
        <f>E18+E19+E21+E22+E23+E20</f>
        <v>23196.22</v>
      </c>
      <c r="F17" s="10">
        <f>F18+F19+F21+F22+F23+F20</f>
        <v>4421.44</v>
      </c>
      <c r="G17" s="10">
        <f>G18+G19+G21+G22+G23+G20</f>
        <v>18774.780000000002</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4" t="s">
        <v>24</v>
      </c>
      <c r="B18" s="45" t="s">
        <v>25</v>
      </c>
      <c r="C18" s="10">
        <v>53748</v>
      </c>
      <c r="D18" s="7">
        <f>12112+12789</f>
        <v>24901</v>
      </c>
      <c r="E18" s="7">
        <f>F18+G18</f>
        <v>19791.22</v>
      </c>
      <c r="F18" s="7">
        <v>3783.93</v>
      </c>
      <c r="G18" s="8">
        <v>16007.29</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26</v>
      </c>
      <c r="B19" s="45" t="s">
        <v>27</v>
      </c>
      <c r="C19" s="10"/>
      <c r="D19" s="7"/>
      <c r="E19" s="7">
        <f>F19+G19</f>
        <v>319.53</v>
      </c>
      <c r="F19" s="7">
        <v>48.89</v>
      </c>
      <c r="G19" s="8">
        <v>270.64</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12.75">
      <c r="A20" s="44" t="s">
        <v>28</v>
      </c>
      <c r="B20" s="45" t="s">
        <v>29</v>
      </c>
      <c r="C20" s="10"/>
      <c r="D20" s="7"/>
      <c r="E20" s="7">
        <f>F20+G20</f>
        <v>0</v>
      </c>
      <c r="F20" s="7"/>
      <c r="G20" s="8">
        <v>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25.5">
      <c r="A21" s="44" t="s">
        <v>30</v>
      </c>
      <c r="B21" s="45" t="s">
        <v>31</v>
      </c>
      <c r="C21" s="10"/>
      <c r="D21" s="7"/>
      <c r="E21" s="7">
        <f>F21+G21</f>
        <v>3056.68</v>
      </c>
      <c r="F21" s="7">
        <f>288.62+300</f>
        <v>588.62</v>
      </c>
      <c r="G21" s="8">
        <v>2468.06</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4" t="s">
        <v>32</v>
      </c>
      <c r="B22" s="45" t="s">
        <v>33</v>
      </c>
      <c r="C22" s="10"/>
      <c r="D22" s="7"/>
      <c r="E22" s="7">
        <f>F22+G22</f>
        <v>28.79</v>
      </c>
      <c r="F22" s="7">
        <v>0</v>
      </c>
      <c r="G22" s="8">
        <v>28.79</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43.5" customHeight="1">
      <c r="A23" s="44" t="s">
        <v>34</v>
      </c>
      <c r="B23" s="46" t="s">
        <v>35</v>
      </c>
      <c r="C23" s="10"/>
      <c r="D23" s="7"/>
      <c r="E23" s="7"/>
      <c r="F23" s="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12.75">
      <c r="A24" s="41" t="s">
        <v>36</v>
      </c>
      <c r="B24" s="42" t="s">
        <v>37</v>
      </c>
      <c r="C24" s="10">
        <f>C25+C31+C42+C32+C33+C34+C35+C36+C37+C38+C39+C40+C41</f>
        <v>58580</v>
      </c>
      <c r="D24" s="10">
        <f>D25+D31+D42+D32+D33+D34+D35+D36+D37+D38+D39+D40+D41</f>
        <v>27955</v>
      </c>
      <c r="E24" s="10">
        <f>E25+E31+E42+E32+E33+E34+E35+E36+E37+E38+E39+E40+E41</f>
        <v>26619.929999999997</v>
      </c>
      <c r="F24" s="10">
        <f>F25+F31+F42+F32+F33+F34+F35+F36+F37+F38+F39+F40+F41</f>
        <v>4995.64</v>
      </c>
      <c r="G24" s="10">
        <f>G25+G31+G42+G32+G33+G34+G35+G36+G37+G38+G39+G40+G41</f>
        <v>21624.29</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5.5">
      <c r="A25" s="41" t="s">
        <v>38</v>
      </c>
      <c r="B25" s="42" t="s">
        <v>39</v>
      </c>
      <c r="C25" s="10">
        <f>C26+C27+C28+C29+C30</f>
        <v>57148</v>
      </c>
      <c r="D25" s="10">
        <f>D26+D27+D28+D29+D30</f>
        <v>27428</v>
      </c>
      <c r="E25" s="10">
        <f>E26+E27+E28+E29+E30</f>
        <v>26005.199999999997</v>
      </c>
      <c r="F25" s="10">
        <f>F26+F27+F28+F29+F30</f>
        <v>4905.39</v>
      </c>
      <c r="G25" s="10">
        <f>G26+G27+G28+G29+G30</f>
        <v>21099.81</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5.5">
      <c r="A26" s="44" t="s">
        <v>40</v>
      </c>
      <c r="B26" s="45" t="s">
        <v>41</v>
      </c>
      <c r="C26" s="10">
        <v>57148</v>
      </c>
      <c r="D26" s="7">
        <f>12906+14522</f>
        <v>27428</v>
      </c>
      <c r="E26" s="7">
        <f>F26+G26</f>
        <v>21075.2</v>
      </c>
      <c r="F26" s="7">
        <v>4041.57</v>
      </c>
      <c r="G26" s="8">
        <v>17033.63</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45">
      <c r="A27" s="44" t="s">
        <v>42</v>
      </c>
      <c r="B27" s="47" t="s">
        <v>43</v>
      </c>
      <c r="C27" s="10"/>
      <c r="D27" s="7"/>
      <c r="E27" s="7">
        <f>F27+G27</f>
        <v>2143.1</v>
      </c>
      <c r="F27" s="7">
        <v>294.4</v>
      </c>
      <c r="G27" s="8">
        <v>1848.7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27.75" customHeight="1">
      <c r="A28" s="44" t="s">
        <v>44</v>
      </c>
      <c r="B28" s="45" t="s">
        <v>45</v>
      </c>
      <c r="C28" s="10"/>
      <c r="D28" s="7"/>
      <c r="E28" s="7">
        <f>F28+G28</f>
        <v>3.8899999999999997</v>
      </c>
      <c r="F28" s="7">
        <v>0.38</v>
      </c>
      <c r="G28" s="8">
        <v>3.51</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46</v>
      </c>
      <c r="B29" s="45" t="s">
        <v>47</v>
      </c>
      <c r="C29" s="10"/>
      <c r="D29" s="7"/>
      <c r="E29" s="7">
        <f>F29+G29</f>
        <v>2783.0099999999998</v>
      </c>
      <c r="F29" s="7">
        <v>569.04</v>
      </c>
      <c r="G29" s="8">
        <v>2213.97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4" t="s">
        <v>48</v>
      </c>
      <c r="B30" s="45" t="s">
        <v>49</v>
      </c>
      <c r="C30" s="10"/>
      <c r="D30" s="7"/>
      <c r="E30" s="7"/>
      <c r="F30" s="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12.75">
      <c r="A31" s="44" t="s">
        <v>50</v>
      </c>
      <c r="B31" s="45" t="s">
        <v>51</v>
      </c>
      <c r="C31" s="10"/>
      <c r="D31" s="7"/>
      <c r="E31" s="7"/>
      <c r="F31" s="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24">
      <c r="A32" s="44" t="s">
        <v>52</v>
      </c>
      <c r="B32" s="48" t="s">
        <v>53</v>
      </c>
      <c r="C32" s="10"/>
      <c r="D32" s="7"/>
      <c r="E32" s="7"/>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54</v>
      </c>
      <c r="B33" s="45" t="s">
        <v>55</v>
      </c>
      <c r="C33" s="10">
        <v>3</v>
      </c>
      <c r="D33" s="7">
        <f>1+1</f>
        <v>2</v>
      </c>
      <c r="E33" s="7">
        <f>F33+G33</f>
        <v>1.81</v>
      </c>
      <c r="F33" s="7">
        <v>0.62</v>
      </c>
      <c r="G33" s="8">
        <v>1.19</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51">
      <c r="A34" s="44" t="s">
        <v>56</v>
      </c>
      <c r="B34" s="45" t="s">
        <v>57</v>
      </c>
      <c r="C34" s="10">
        <v>680</v>
      </c>
      <c r="D34" s="7">
        <f>128+148</f>
        <v>276</v>
      </c>
      <c r="E34" s="7">
        <f aca="true" t="shared" si="0" ref="E34:E41">F34+G34</f>
        <v>301.6</v>
      </c>
      <c r="F34" s="7">
        <v>53.48</v>
      </c>
      <c r="G34" s="8">
        <v>248.12</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58</v>
      </c>
      <c r="B35" s="45" t="s">
        <v>59</v>
      </c>
      <c r="C35" s="10"/>
      <c r="D35" s="7"/>
      <c r="E35" s="7">
        <f t="shared" si="0"/>
        <v>0.03</v>
      </c>
      <c r="F35" s="7">
        <v>0</v>
      </c>
      <c r="G35" s="8">
        <v>0.03</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60</v>
      </c>
      <c r="B36" s="45" t="s">
        <v>61</v>
      </c>
      <c r="C36" s="10"/>
      <c r="D36" s="7"/>
      <c r="E36" s="7"/>
      <c r="F36" s="7"/>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4" t="s">
        <v>62</v>
      </c>
      <c r="B37" s="45" t="s">
        <v>63</v>
      </c>
      <c r="C37" s="10"/>
      <c r="D37" s="7"/>
      <c r="E37" s="7"/>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8.25">
      <c r="A38" s="44" t="s">
        <v>64</v>
      </c>
      <c r="B38" s="45" t="s">
        <v>65</v>
      </c>
      <c r="C38" s="10">
        <v>185</v>
      </c>
      <c r="D38" s="7">
        <f>3+2</f>
        <v>5</v>
      </c>
      <c r="E38" s="7">
        <f t="shared" si="0"/>
        <v>0</v>
      </c>
      <c r="F38" s="7">
        <v>0</v>
      </c>
      <c r="G38" s="8">
        <v>0</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25.5">
      <c r="A39" s="44" t="s">
        <v>66</v>
      </c>
      <c r="B39" s="45" t="s">
        <v>67</v>
      </c>
      <c r="C39" s="10">
        <v>1</v>
      </c>
      <c r="D39" s="7">
        <v>1</v>
      </c>
      <c r="E39" s="7">
        <f t="shared" si="0"/>
        <v>19.15</v>
      </c>
      <c r="F39" s="7">
        <v>0.09</v>
      </c>
      <c r="G39" s="8">
        <v>19.06</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30" customHeight="1">
      <c r="A40" s="44" t="s">
        <v>68</v>
      </c>
      <c r="B40" s="45" t="s">
        <v>69</v>
      </c>
      <c r="C40" s="10">
        <v>563</v>
      </c>
      <c r="D40" s="7">
        <f>69+174</f>
        <v>243</v>
      </c>
      <c r="E40" s="7">
        <f t="shared" si="0"/>
        <v>283.42</v>
      </c>
      <c r="F40" s="7">
        <v>36.06</v>
      </c>
      <c r="G40" s="8">
        <v>247.36</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4.25" customHeight="1">
      <c r="A41" s="44"/>
      <c r="B41" s="45" t="s">
        <v>70</v>
      </c>
      <c r="C41" s="10"/>
      <c r="D41" s="7"/>
      <c r="E41" s="7">
        <f t="shared" si="0"/>
        <v>8.72</v>
      </c>
      <c r="F41" s="7">
        <v>0</v>
      </c>
      <c r="G41" s="8">
        <v>8.72</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4" t="s">
        <v>71</v>
      </c>
      <c r="B42" s="45" t="s">
        <v>72</v>
      </c>
      <c r="C42" s="10"/>
      <c r="D42" s="7"/>
      <c r="E42" s="7"/>
      <c r="F42" s="7"/>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1" t="s">
        <v>73</v>
      </c>
      <c r="B43" s="42" t="s">
        <v>74</v>
      </c>
      <c r="C43" s="10">
        <f>+C44+C49</f>
        <v>131</v>
      </c>
      <c r="D43" s="10">
        <f>+D44+D49</f>
        <v>60</v>
      </c>
      <c r="E43" s="10">
        <f>+E44+E49</f>
        <v>46.4</v>
      </c>
      <c r="F43" s="10">
        <f>+F44+F49</f>
        <v>4.8</v>
      </c>
      <c r="G43" s="10">
        <f>+G44+G49</f>
        <v>41.6</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1" t="s">
        <v>75</v>
      </c>
      <c r="B44" s="42" t="s">
        <v>76</v>
      </c>
      <c r="C44" s="10">
        <f>+C45+C47</f>
        <v>0</v>
      </c>
      <c r="D44" s="10">
        <f>+D45+D47</f>
        <v>0</v>
      </c>
      <c r="E44" s="10">
        <f>+E45+E47</f>
        <v>0</v>
      </c>
      <c r="F44" s="10">
        <f>+F45+F47</f>
        <v>0</v>
      </c>
      <c r="G44" s="8">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1" t="s">
        <v>77</v>
      </c>
      <c r="B45" s="42" t="s">
        <v>78</v>
      </c>
      <c r="C45" s="10">
        <f>+C46</f>
        <v>0</v>
      </c>
      <c r="D45" s="10">
        <f>+D46</f>
        <v>0</v>
      </c>
      <c r="E45" s="10">
        <f>+E46</f>
        <v>0</v>
      </c>
      <c r="F45" s="10">
        <f>+F46</f>
        <v>0</v>
      </c>
      <c r="G45" s="8">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79</v>
      </c>
      <c r="B46" s="45" t="s">
        <v>80</v>
      </c>
      <c r="C46" s="10"/>
      <c r="D46" s="7"/>
      <c r="E46" s="7"/>
      <c r="F46" s="7"/>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1" t="s">
        <v>81</v>
      </c>
      <c r="B47" s="42" t="s">
        <v>82</v>
      </c>
      <c r="C47" s="10">
        <f>+C48</f>
        <v>0</v>
      </c>
      <c r="D47" s="10">
        <f>+D48</f>
        <v>0</v>
      </c>
      <c r="E47" s="10">
        <f>+E48</f>
        <v>0</v>
      </c>
      <c r="F47" s="10">
        <f>+F48</f>
        <v>0</v>
      </c>
      <c r="G47" s="8">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4" t="s">
        <v>83</v>
      </c>
      <c r="B48" s="45" t="s">
        <v>84</v>
      </c>
      <c r="C48" s="10"/>
      <c r="D48" s="7"/>
      <c r="E48" s="7"/>
      <c r="F48" s="7"/>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72" s="12" customFormat="1" ht="12.75">
      <c r="A49" s="49" t="s">
        <v>85</v>
      </c>
      <c r="B49" s="42" t="s">
        <v>86</v>
      </c>
      <c r="C49" s="10">
        <f>+C50+C53</f>
        <v>131</v>
      </c>
      <c r="D49" s="10">
        <f>+D50+D53</f>
        <v>60</v>
      </c>
      <c r="E49" s="10">
        <f>+E50+E53</f>
        <v>46.4</v>
      </c>
      <c r="F49" s="128">
        <f>+F50+F53</f>
        <v>4.8</v>
      </c>
      <c r="G49" s="128">
        <f>+G50+G53</f>
        <v>41.6</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11"/>
      <c r="FG49" s="11"/>
      <c r="FH49" s="11"/>
      <c r="FI49" s="11"/>
      <c r="FJ49" s="11"/>
      <c r="FK49" s="11"/>
      <c r="FL49" s="11"/>
      <c r="FM49" s="11"/>
      <c r="FN49" s="11"/>
      <c r="FO49" s="11"/>
      <c r="FP49" s="11"/>
    </row>
    <row r="50" spans="1:161" ht="12.75">
      <c r="A50" s="41" t="s">
        <v>87</v>
      </c>
      <c r="B50" s="42" t="s">
        <v>88</v>
      </c>
      <c r="C50" s="10">
        <f>C52+C51</f>
        <v>131</v>
      </c>
      <c r="D50" s="10">
        <f>D52+D51</f>
        <v>60</v>
      </c>
      <c r="E50" s="10">
        <f>E52+E51</f>
        <v>46.4</v>
      </c>
      <c r="F50" s="128">
        <f>F52+F51</f>
        <v>4.8</v>
      </c>
      <c r="G50" s="128">
        <f>G52+G51</f>
        <v>41.6</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3">
        <v>3624</v>
      </c>
      <c r="B51" s="42" t="s">
        <v>89</v>
      </c>
      <c r="C51" s="10"/>
      <c r="D51" s="10"/>
      <c r="E51" s="10"/>
      <c r="F51" s="10"/>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4" t="s">
        <v>90</v>
      </c>
      <c r="B52" s="50" t="s">
        <v>91</v>
      </c>
      <c r="C52" s="10">
        <v>131</v>
      </c>
      <c r="D52" s="7">
        <f>33+27</f>
        <v>60</v>
      </c>
      <c r="E52" s="7">
        <f>F52+G52</f>
        <v>46.4</v>
      </c>
      <c r="F52" s="7">
        <v>4.8</v>
      </c>
      <c r="G52" s="8">
        <v>41.6</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1" t="s">
        <v>92</v>
      </c>
      <c r="B53" s="42" t="s">
        <v>93</v>
      </c>
      <c r="C53" s="10">
        <f>C54</f>
        <v>0</v>
      </c>
      <c r="D53" s="10">
        <f>D54</f>
        <v>0</v>
      </c>
      <c r="E53" s="10">
        <f>E54</f>
        <v>0</v>
      </c>
      <c r="F53" s="10">
        <f>F54</f>
        <v>0</v>
      </c>
      <c r="G53" s="8">
        <v>0</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4" t="s">
        <v>94</v>
      </c>
      <c r="B54" s="50" t="s">
        <v>95</v>
      </c>
      <c r="C54" s="10"/>
      <c r="D54" s="7"/>
      <c r="E54" s="7"/>
      <c r="F54" s="7"/>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1" t="s">
        <v>96</v>
      </c>
      <c r="B55" s="42" t="s">
        <v>97</v>
      </c>
      <c r="C55" s="10">
        <f>+C56</f>
        <v>5153.110000000001</v>
      </c>
      <c r="D55" s="10">
        <f>+D56</f>
        <v>3763.19</v>
      </c>
      <c r="E55" s="10">
        <f>+E56</f>
        <v>1004.21</v>
      </c>
      <c r="F55" s="10">
        <f>+F56</f>
        <v>198.74</v>
      </c>
      <c r="G55" s="10">
        <f>+G56</f>
        <v>805.47</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1" t="s">
        <v>98</v>
      </c>
      <c r="B56" s="42" t="s">
        <v>99</v>
      </c>
      <c r="C56" s="10">
        <f>+C57+C68</f>
        <v>5153.110000000001</v>
      </c>
      <c r="D56" s="10">
        <f>+D57+D68</f>
        <v>3763.19</v>
      </c>
      <c r="E56" s="10">
        <f>+E57+E68</f>
        <v>1004.21</v>
      </c>
      <c r="F56" s="10">
        <f>+F57+F68</f>
        <v>198.74</v>
      </c>
      <c r="G56" s="10">
        <f>+G57+G68</f>
        <v>805.47</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12.75">
      <c r="A57" s="41" t="s">
        <v>100</v>
      </c>
      <c r="B57" s="42" t="s">
        <v>101</v>
      </c>
      <c r="C57" s="10">
        <f>C58+C59+C60+C61+C63+C64+C65+C66+C62+C67</f>
        <v>3725.11</v>
      </c>
      <c r="D57" s="10">
        <f>D58+D59+D60+D61+D63+D64+D65+D66+D62+D67</f>
        <v>2867.35</v>
      </c>
      <c r="E57" s="10">
        <f>E58+E59+E60+E61+E63+E64+E65+E66+E62+E67</f>
        <v>845.0600000000001</v>
      </c>
      <c r="F57" s="10">
        <f>F58+F59+F60+F61+F63+F64+F65+F66+F62+F67</f>
        <v>168.44</v>
      </c>
      <c r="G57" s="10">
        <f>G58+G59+G60+G61+G63+G64+G65+G66+G62+G67</f>
        <v>676.62</v>
      </c>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102</v>
      </c>
      <c r="B58" s="50" t="s">
        <v>103</v>
      </c>
      <c r="C58" s="10"/>
      <c r="D58" s="7"/>
      <c r="E58" s="7"/>
      <c r="F58" s="7"/>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44" t="s">
        <v>104</v>
      </c>
      <c r="B59" s="50" t="s">
        <v>105</v>
      </c>
      <c r="C59" s="10">
        <v>32</v>
      </c>
      <c r="D59" s="7">
        <v>23</v>
      </c>
      <c r="E59" s="7">
        <f>F59+G59</f>
        <v>269.48</v>
      </c>
      <c r="F59" s="7">
        <v>54.41</v>
      </c>
      <c r="G59" s="8">
        <v>215.07</v>
      </c>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51" t="s">
        <v>106</v>
      </c>
      <c r="B60" s="50" t="s">
        <v>107</v>
      </c>
      <c r="C60" s="10">
        <v>1891</v>
      </c>
      <c r="D60" s="7">
        <v>1891</v>
      </c>
      <c r="E60" s="7"/>
      <c r="F60" s="7"/>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4" t="s">
        <v>108</v>
      </c>
      <c r="B61" s="52" t="s">
        <v>109</v>
      </c>
      <c r="C61" s="10">
        <v>1333</v>
      </c>
      <c r="D61" s="7">
        <f>345+310</f>
        <v>655</v>
      </c>
      <c r="E61" s="7">
        <f>F61+G61</f>
        <v>575.58</v>
      </c>
      <c r="F61" s="7">
        <v>114.03</v>
      </c>
      <c r="G61" s="8">
        <v>461.55</v>
      </c>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12.75">
      <c r="A62" s="44" t="s">
        <v>110</v>
      </c>
      <c r="B62" s="52" t="s">
        <v>111</v>
      </c>
      <c r="C62" s="10"/>
      <c r="D62" s="7"/>
      <c r="E62" s="7"/>
      <c r="F62" s="7"/>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112</v>
      </c>
      <c r="B63" s="52" t="s">
        <v>113</v>
      </c>
      <c r="C63" s="10"/>
      <c r="D63" s="7"/>
      <c r="E63" s="7"/>
      <c r="F63" s="7"/>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114</v>
      </c>
      <c r="B64" s="52" t="s">
        <v>115</v>
      </c>
      <c r="C64" s="10"/>
      <c r="D64" s="7"/>
      <c r="E64" s="7"/>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4" t="s">
        <v>116</v>
      </c>
      <c r="B65" s="52" t="s">
        <v>117</v>
      </c>
      <c r="C65" s="10"/>
      <c r="D65" s="7"/>
      <c r="E65" s="7"/>
      <c r="F65" s="7"/>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51">
      <c r="A66" s="44" t="s">
        <v>118</v>
      </c>
      <c r="B66" s="52" t="s">
        <v>119</v>
      </c>
      <c r="C66" s="10"/>
      <c r="D66" s="7"/>
      <c r="E66" s="7"/>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120</v>
      </c>
      <c r="B67" s="52" t="s">
        <v>121</v>
      </c>
      <c r="C67" s="10">
        <v>469.11</v>
      </c>
      <c r="D67" s="7">
        <v>298.35</v>
      </c>
      <c r="E67" s="7">
        <f>F67+G67</f>
        <v>0</v>
      </c>
      <c r="F67" s="7">
        <v>0</v>
      </c>
      <c r="G67" s="7">
        <f>H67+I67</f>
        <v>0</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12.75">
      <c r="A68" s="41" t="s">
        <v>122</v>
      </c>
      <c r="B68" s="42" t="s">
        <v>123</v>
      </c>
      <c r="C68" s="10">
        <f>+C69+C70+C71+C72+C73+C74+C75+C76</f>
        <v>1428</v>
      </c>
      <c r="D68" s="10">
        <f>+D69+D70+D71+D72+D73+D74+D75+D76</f>
        <v>895.84</v>
      </c>
      <c r="E68" s="10">
        <f>+E69+E70+E71+E72+E73+E74+E75+E76</f>
        <v>159.15</v>
      </c>
      <c r="F68" s="128">
        <f>+F69+F70+F71+F72+F73+F74+F75+F76</f>
        <v>30.3</v>
      </c>
      <c r="G68" s="128">
        <f>+G69+G70+G71+G72+G73+G74+G75+G76</f>
        <v>128.85</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124</v>
      </c>
      <c r="B69" s="45" t="s">
        <v>125</v>
      </c>
      <c r="C69" s="10"/>
      <c r="D69" s="7"/>
      <c r="E69" s="7"/>
      <c r="F69" s="7"/>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126</v>
      </c>
      <c r="B70" s="53" t="s">
        <v>109</v>
      </c>
      <c r="C70" s="10"/>
      <c r="D70" s="7"/>
      <c r="E70" s="7"/>
      <c r="F70" s="7"/>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127</v>
      </c>
      <c r="B71" s="45" t="s">
        <v>128</v>
      </c>
      <c r="C71" s="10"/>
      <c r="D71" s="7"/>
      <c r="E71" s="7"/>
      <c r="F71" s="7"/>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4" t="s">
        <v>129</v>
      </c>
      <c r="B72" s="45" t="s">
        <v>130</v>
      </c>
      <c r="C72" s="10"/>
      <c r="D72" s="7"/>
      <c r="E72" s="7">
        <f>F72+G72</f>
        <v>0.09999999999999999</v>
      </c>
      <c r="F72" s="7">
        <v>0.01</v>
      </c>
      <c r="G72" s="8">
        <v>0.09</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4" t="s">
        <v>131</v>
      </c>
      <c r="B73" s="45" t="s">
        <v>113</v>
      </c>
      <c r="C73" s="10"/>
      <c r="D73" s="7"/>
      <c r="E73" s="7">
        <f>F73+G73</f>
        <v>157.34</v>
      </c>
      <c r="F73" s="7">
        <v>30.2</v>
      </c>
      <c r="G73" s="8">
        <v>127.14</v>
      </c>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48" t="s">
        <v>132</v>
      </c>
      <c r="B74" s="54" t="s">
        <v>133</v>
      </c>
      <c r="C74" s="10">
        <v>1427</v>
      </c>
      <c r="D74" s="7">
        <v>894.84</v>
      </c>
      <c r="E74" s="7">
        <f>F74+G74</f>
        <v>0</v>
      </c>
      <c r="F74" s="7">
        <v>0</v>
      </c>
      <c r="G74" s="3">
        <v>0</v>
      </c>
      <c r="AP74" s="2"/>
      <c r="BP74" s="2"/>
      <c r="BQ74" s="2"/>
      <c r="BR74" s="2"/>
      <c r="CJ74" s="2"/>
    </row>
    <row r="75" spans="1:172" s="26" customFormat="1" ht="51">
      <c r="A75" s="45" t="s">
        <v>134</v>
      </c>
      <c r="B75" s="55" t="s">
        <v>135</v>
      </c>
      <c r="C75" s="10">
        <v>1</v>
      </c>
      <c r="D75" s="7">
        <v>1</v>
      </c>
      <c r="E75" s="7">
        <f>F75+G75</f>
        <v>1.7100000000000002</v>
      </c>
      <c r="F75" s="7">
        <v>0.09</v>
      </c>
      <c r="G75" s="20">
        <v>1.62</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25.5">
      <c r="A76" s="45" t="s">
        <v>136</v>
      </c>
      <c r="B76" s="56" t="s">
        <v>137</v>
      </c>
      <c r="C76" s="10"/>
      <c r="D76" s="7"/>
      <c r="E76" s="7"/>
      <c r="F76" s="7"/>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30">
      <c r="A77" s="57" t="s">
        <v>138</v>
      </c>
      <c r="B77" s="58" t="s">
        <v>139</v>
      </c>
      <c r="C77" s="10">
        <f>+C78+C81</f>
        <v>0</v>
      </c>
      <c r="D77" s="10">
        <f>+D78+D81</f>
        <v>0</v>
      </c>
      <c r="E77" s="10">
        <f>+E78+E81</f>
        <v>0</v>
      </c>
      <c r="F77" s="10">
        <f>+F78+F81</f>
        <v>0</v>
      </c>
      <c r="G77" s="20">
        <v>0</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59" t="s">
        <v>140</v>
      </c>
      <c r="B78" s="60" t="s">
        <v>141</v>
      </c>
      <c r="C78" s="10"/>
      <c r="D78" s="7"/>
      <c r="E78" s="7"/>
      <c r="F78" s="7"/>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59"/>
      <c r="B79" s="61" t="s">
        <v>142</v>
      </c>
      <c r="C79" s="10"/>
      <c r="D79" s="7"/>
      <c r="E79" s="7"/>
      <c r="F79" s="7"/>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4.25">
      <c r="A80" s="59"/>
      <c r="B80" s="61" t="s">
        <v>143</v>
      </c>
      <c r="C80" s="10"/>
      <c r="D80" s="7"/>
      <c r="E80" s="7"/>
      <c r="F80" s="7"/>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26" customFormat="1" ht="14.25">
      <c r="A81" s="59" t="s">
        <v>144</v>
      </c>
      <c r="B81" s="62" t="s">
        <v>145</v>
      </c>
      <c r="C81" s="10"/>
      <c r="D81" s="7"/>
      <c r="E81" s="7"/>
      <c r="F81" s="7"/>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4.25">
      <c r="A82" s="137" t="s">
        <v>146</v>
      </c>
      <c r="B82" s="137"/>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32" customFormat="1" ht="14.25">
      <c r="A84" s="14"/>
      <c r="B84" s="32" t="s">
        <v>147</v>
      </c>
      <c r="C84" s="33" t="s">
        <v>375</v>
      </c>
      <c r="D84" s="33"/>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5"/>
      <c r="BQ84" s="35"/>
      <c r="BR84" s="35"/>
      <c r="BS84" s="34"/>
      <c r="BT84" s="34"/>
      <c r="BU84" s="34"/>
      <c r="BV84" s="34"/>
      <c r="BW84" s="34"/>
      <c r="BX84" s="34"/>
      <c r="BY84" s="34"/>
      <c r="BZ84" s="34"/>
      <c r="CA84" s="34"/>
      <c r="CB84" s="34"/>
      <c r="CC84" s="34"/>
      <c r="CD84" s="34"/>
      <c r="CE84" s="34"/>
      <c r="CF84" s="34"/>
      <c r="CG84" s="34"/>
      <c r="CH84" s="34"/>
      <c r="CI84" s="34"/>
      <c r="CJ84" s="35"/>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row>
    <row r="85" spans="1:172" s="26" customFormat="1" ht="12.75">
      <c r="A85" s="13"/>
      <c r="B85" s="26" t="s">
        <v>376</v>
      </c>
      <c r="C85" s="31" t="s">
        <v>377</v>
      </c>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30"/>
      <c r="BQ92" s="30"/>
      <c r="BR92" s="3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30"/>
      <c r="BQ93" s="30"/>
      <c r="BR93" s="3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30"/>
      <c r="BQ94" s="30"/>
      <c r="BR94" s="3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 customHeight="1">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spans="1:172" s="26" customFormat="1" ht="12.75">
      <c r="A120" s="13"/>
      <c r="C120" s="31"/>
      <c r="D120" s="31"/>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3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row>
    <row r="121" spans="1:172" s="26" customFormat="1" ht="12.75">
      <c r="A121" s="13"/>
      <c r="C121" s="31"/>
      <c r="D121" s="31"/>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3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row>
    <row r="122" spans="1:172" s="26" customFormat="1" ht="12.75">
      <c r="A122" s="13"/>
      <c r="C122" s="31"/>
      <c r="D122" s="31"/>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3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row r="142" ht="12.75">
      <c r="CJ142" s="2"/>
    </row>
  </sheetData>
  <sheetProtection/>
  <protectedRanges>
    <protectedRange sqref="D46:F46 D52:F52 D69:D76 D48 E76:F76 C47:F47 D78:F81 D13:D14 F60:F67 E69:F70 D54 D58:D67 F74:F75 D18:F23 D26:F42 C49:G49 C55:G56 C68:G68" name="Zonă1"/>
  </protectedRanges>
  <mergeCells count="32">
    <mergeCell ref="EY7:FC7"/>
    <mergeCell ref="A82:B82"/>
    <mergeCell ref="DZ7:ED7"/>
    <mergeCell ref="EE7:EI7"/>
    <mergeCell ref="EJ7:EN7"/>
    <mergeCell ref="EO7:ES7"/>
    <mergeCell ref="DF7:DJ7"/>
    <mergeCell ref="DK7:DO7"/>
    <mergeCell ref="DU7:DY7"/>
    <mergeCell ref="CL7:CP7"/>
    <mergeCell ref="CQ7:CU7"/>
    <mergeCell ref="CV7:CZ7"/>
    <mergeCell ref="DA7:DE7"/>
    <mergeCell ref="ET7:EX7"/>
    <mergeCell ref="BM7:BQ7"/>
    <mergeCell ref="BR7:BV7"/>
    <mergeCell ref="BW7:CA7"/>
    <mergeCell ref="CB7:CF7"/>
    <mergeCell ref="CG7:CK7"/>
    <mergeCell ref="DP7:DT7"/>
    <mergeCell ref="AI7:AM7"/>
    <mergeCell ref="AN7:AR7"/>
    <mergeCell ref="AS7:AW7"/>
    <mergeCell ref="AX7:BB7"/>
    <mergeCell ref="BC7:BG7"/>
    <mergeCell ref="BH7:BL7"/>
    <mergeCell ref="H7:I7"/>
    <mergeCell ref="J7:N7"/>
    <mergeCell ref="O7:S7"/>
    <mergeCell ref="T7:X7"/>
    <mergeCell ref="Y7:AC7"/>
    <mergeCell ref="AD7:AH7"/>
  </mergeCells>
  <printOptions/>
  <pageMargins left="0.35433070866141736" right="0" top="0" bottom="0" header="0.5118110236220472" footer="0.5118110236220472"/>
  <pageSetup horizontalDpi="600" verticalDpi="600" orientation="landscape" scale="90" r:id="rId1"/>
  <colBreaks count="1" manualBreakCount="1">
    <brk id="6" max="65535" man="1"/>
  </colBreaks>
</worksheet>
</file>

<file path=xl/worksheets/sheet2.xml><?xml version="1.0" encoding="utf-8"?>
<worksheet xmlns="http://schemas.openxmlformats.org/spreadsheetml/2006/main" xmlns:r="http://schemas.openxmlformats.org/officeDocument/2006/relationships">
  <sheetPr>
    <tabColor indexed="14"/>
  </sheetPr>
  <dimension ref="A1:BN168"/>
  <sheetViews>
    <sheetView tabSelected="1" zoomScale="90" zoomScaleNormal="90" zoomScalePageLayoutView="0" workbookViewId="0" topLeftCell="A1">
      <pane xSplit="3" ySplit="9" topLeftCell="D10" activePane="bottomRight" state="frozen"/>
      <selection pane="topLeft" activeCell="G5" sqref="G5"/>
      <selection pane="topRight" activeCell="G5" sqref="G5"/>
      <selection pane="bottomLeft" activeCell="G5" sqref="G5"/>
      <selection pane="bottomRight" activeCell="L19" sqref="L19"/>
    </sheetView>
  </sheetViews>
  <sheetFormatPr defaultColWidth="9.140625" defaultRowHeight="12.75"/>
  <cols>
    <col min="1" max="1" width="14.00390625" style="64" customWidth="1"/>
    <col min="2" max="2" width="47.8515625" style="28" customWidth="1"/>
    <col min="3" max="3" width="5.421875" style="28" customWidth="1"/>
    <col min="4" max="4" width="12.00390625" style="28" customWidth="1"/>
    <col min="5" max="5" width="13.140625" style="28" customWidth="1"/>
    <col min="6" max="6" width="11.57421875" style="28" bestFit="1" customWidth="1"/>
    <col min="7" max="7" width="13.57421875" style="28" customWidth="1"/>
    <col min="8" max="8" width="13.28125" style="28" customWidth="1"/>
    <col min="9" max="9" width="11.57421875" style="26" hidden="1" customWidth="1"/>
    <col min="10" max="10" width="10.421875" style="26" bestFit="1" customWidth="1"/>
    <col min="11" max="11" width="11.57421875" style="26" bestFit="1" customWidth="1"/>
    <col min="12" max="16384" width="9.140625" style="26" customWidth="1"/>
  </cols>
  <sheetData>
    <row r="1" ht="12.75">
      <c r="B1" s="28" t="s">
        <v>374</v>
      </c>
    </row>
    <row r="2" ht="12.75">
      <c r="B2" s="129" t="s">
        <v>383</v>
      </c>
    </row>
    <row r="4" spans="2:3" ht="15">
      <c r="B4" s="65" t="s">
        <v>380</v>
      </c>
      <c r="C4" s="66"/>
    </row>
    <row r="5" spans="2:3" ht="12.75">
      <c r="B5" s="66"/>
      <c r="C5" s="66"/>
    </row>
    <row r="6" spans="2:4" ht="12.75">
      <c r="B6" s="66"/>
      <c r="C6" s="66"/>
      <c r="D6" s="30"/>
    </row>
    <row r="7" spans="4:8" ht="12.75">
      <c r="D7" s="67"/>
      <c r="E7" s="67"/>
      <c r="F7" s="68"/>
      <c r="G7" s="69"/>
      <c r="H7" s="70" t="s">
        <v>149</v>
      </c>
    </row>
    <row r="8" spans="1:8" s="72" customFormat="1" ht="89.25">
      <c r="A8" s="71" t="s">
        <v>1</v>
      </c>
      <c r="B8" s="24" t="s">
        <v>2</v>
      </c>
      <c r="C8" s="24"/>
      <c r="D8" s="24" t="s">
        <v>150</v>
      </c>
      <c r="E8" s="5" t="s">
        <v>151</v>
      </c>
      <c r="F8" s="5" t="s">
        <v>152</v>
      </c>
      <c r="G8" s="24" t="s">
        <v>153</v>
      </c>
      <c r="H8" s="24" t="s">
        <v>154</v>
      </c>
    </row>
    <row r="9" spans="1:8" ht="12.75">
      <c r="A9" s="73"/>
      <c r="B9" s="6" t="s">
        <v>155</v>
      </c>
      <c r="C9" s="6"/>
      <c r="D9" s="74">
        <v>1</v>
      </c>
      <c r="E9" s="74">
        <v>2</v>
      </c>
      <c r="F9" s="74">
        <v>3</v>
      </c>
      <c r="G9" s="74">
        <v>4</v>
      </c>
      <c r="H9" s="74" t="s">
        <v>156</v>
      </c>
    </row>
    <row r="10" spans="1:12" s="12" customFormat="1" ht="12.75">
      <c r="A10" s="75" t="s">
        <v>157</v>
      </c>
      <c r="B10" s="76" t="s">
        <v>158</v>
      </c>
      <c r="C10" s="77">
        <f aca="true" t="shared" si="0" ref="C10:I10">+C11+C17</f>
        <v>0</v>
      </c>
      <c r="D10" s="77">
        <f t="shared" si="0"/>
        <v>165938.30000000002</v>
      </c>
      <c r="E10" s="77">
        <f t="shared" si="0"/>
        <v>161222.58</v>
      </c>
      <c r="F10" s="77">
        <f t="shared" si="0"/>
        <v>88603.34000000001</v>
      </c>
      <c r="G10" s="77">
        <f t="shared" si="0"/>
        <v>78198.79000000001</v>
      </c>
      <c r="H10" s="77">
        <f t="shared" si="0"/>
        <v>17639.839999999993</v>
      </c>
      <c r="I10" s="77">
        <f t="shared" si="0"/>
        <v>60558.95</v>
      </c>
      <c r="J10" s="78"/>
      <c r="K10" s="78"/>
      <c r="L10" s="78"/>
    </row>
    <row r="11" spans="1:12" s="12" customFormat="1" ht="12.75">
      <c r="A11" s="75" t="s">
        <v>159</v>
      </c>
      <c r="B11" s="79" t="s">
        <v>160</v>
      </c>
      <c r="C11" s="80">
        <f aca="true" t="shared" si="1" ref="C11:I11">+C12+C13+C16+C14+C15+C149</f>
        <v>0</v>
      </c>
      <c r="D11" s="80">
        <f t="shared" si="1"/>
        <v>165938.30000000002</v>
      </c>
      <c r="E11" s="80">
        <f t="shared" si="1"/>
        <v>161222.58</v>
      </c>
      <c r="F11" s="80">
        <f t="shared" si="1"/>
        <v>88603.34000000001</v>
      </c>
      <c r="G11" s="80">
        <f t="shared" si="1"/>
        <v>78198.79000000001</v>
      </c>
      <c r="H11" s="80">
        <f t="shared" si="1"/>
        <v>17639.839999999993</v>
      </c>
      <c r="I11" s="80">
        <f t="shared" si="1"/>
        <v>60558.95</v>
      </c>
      <c r="J11" s="78"/>
      <c r="K11" s="78"/>
      <c r="L11" s="78"/>
    </row>
    <row r="12" spans="1:12" s="12" customFormat="1" ht="15" customHeight="1">
      <c r="A12" s="75" t="s">
        <v>161</v>
      </c>
      <c r="B12" s="79" t="s">
        <v>162</v>
      </c>
      <c r="C12" s="80">
        <f aca="true" t="shared" si="2" ref="C12:I12">+C26</f>
        <v>0</v>
      </c>
      <c r="D12" s="80">
        <f t="shared" si="2"/>
        <v>0</v>
      </c>
      <c r="E12" s="80">
        <f t="shared" si="2"/>
        <v>2404.87</v>
      </c>
      <c r="F12" s="80">
        <f t="shared" si="2"/>
        <v>1225.54</v>
      </c>
      <c r="G12" s="80">
        <f t="shared" si="2"/>
        <v>1014.1399999999999</v>
      </c>
      <c r="H12" s="80">
        <f t="shared" si="2"/>
        <v>208.67999999999998</v>
      </c>
      <c r="I12" s="80">
        <f t="shared" si="2"/>
        <v>805.46</v>
      </c>
      <c r="J12" s="78"/>
      <c r="K12" s="78"/>
      <c r="L12" s="78"/>
    </row>
    <row r="13" spans="1:12" s="12" customFormat="1" ht="12.75" customHeight="1">
      <c r="A13" s="75" t="s">
        <v>163</v>
      </c>
      <c r="B13" s="79" t="s">
        <v>164</v>
      </c>
      <c r="C13" s="80">
        <f aca="true" t="shared" si="3" ref="C13:I13">+C39</f>
        <v>0</v>
      </c>
      <c r="D13" s="80">
        <f t="shared" si="3"/>
        <v>165938.30000000002</v>
      </c>
      <c r="E13" s="80">
        <f t="shared" si="3"/>
        <v>148772.71</v>
      </c>
      <c r="F13" s="80">
        <f t="shared" si="3"/>
        <v>82105.80000000002</v>
      </c>
      <c r="G13" s="80">
        <f t="shared" si="3"/>
        <v>72892.23000000001</v>
      </c>
      <c r="H13" s="80">
        <f t="shared" si="3"/>
        <v>16581.959999999995</v>
      </c>
      <c r="I13" s="80">
        <f t="shared" si="3"/>
        <v>56310.27</v>
      </c>
      <c r="J13" s="78"/>
      <c r="K13" s="78"/>
      <c r="L13" s="78"/>
    </row>
    <row r="14" spans="1:12" s="12" customFormat="1" ht="12.75" customHeight="1">
      <c r="A14" s="75" t="s">
        <v>165</v>
      </c>
      <c r="B14" s="79" t="s">
        <v>166</v>
      </c>
      <c r="C14" s="80">
        <f aca="true" t="shared" si="4" ref="C14:I14">+C65</f>
        <v>0</v>
      </c>
      <c r="D14" s="80">
        <f t="shared" si="4"/>
        <v>0</v>
      </c>
      <c r="E14" s="80">
        <f t="shared" si="4"/>
        <v>0</v>
      </c>
      <c r="F14" s="80">
        <f t="shared" si="4"/>
        <v>0</v>
      </c>
      <c r="G14" s="80">
        <f t="shared" si="4"/>
        <v>0</v>
      </c>
      <c r="H14" s="80">
        <f t="shared" si="4"/>
        <v>0</v>
      </c>
      <c r="I14" s="80">
        <f t="shared" si="4"/>
        <v>0</v>
      </c>
      <c r="J14" s="78"/>
      <c r="K14" s="78"/>
      <c r="L14" s="78"/>
    </row>
    <row r="15" spans="1:12" s="12" customFormat="1" ht="12.75" customHeight="1">
      <c r="A15" s="75" t="s">
        <v>167</v>
      </c>
      <c r="B15" s="81" t="s">
        <v>168</v>
      </c>
      <c r="C15" s="80">
        <f aca="true" t="shared" si="5" ref="C15:I15">+C150</f>
        <v>0</v>
      </c>
      <c r="D15" s="80">
        <f t="shared" si="5"/>
        <v>0</v>
      </c>
      <c r="E15" s="80">
        <f t="shared" si="5"/>
        <v>0</v>
      </c>
      <c r="F15" s="80">
        <f t="shared" si="5"/>
        <v>0</v>
      </c>
      <c r="G15" s="80">
        <f t="shared" si="5"/>
        <v>0</v>
      </c>
      <c r="H15" s="80">
        <f t="shared" si="5"/>
        <v>0</v>
      </c>
      <c r="I15" s="80">
        <f t="shared" si="5"/>
        <v>0</v>
      </c>
      <c r="J15" s="78"/>
      <c r="K15" s="78"/>
      <c r="L15" s="78"/>
    </row>
    <row r="16" spans="1:12" s="12" customFormat="1" ht="12.75">
      <c r="A16" s="75" t="s">
        <v>169</v>
      </c>
      <c r="B16" s="79" t="s">
        <v>170</v>
      </c>
      <c r="C16" s="80">
        <f aca="true" t="shared" si="6" ref="C16:I16">+C22</f>
        <v>0</v>
      </c>
      <c r="D16" s="80">
        <f t="shared" si="6"/>
        <v>0</v>
      </c>
      <c r="E16" s="80">
        <f t="shared" si="6"/>
        <v>10045</v>
      </c>
      <c r="F16" s="80">
        <f t="shared" si="6"/>
        <v>5272</v>
      </c>
      <c r="G16" s="80">
        <f t="shared" si="6"/>
        <v>4349.889999999999</v>
      </c>
      <c r="H16" s="80">
        <f t="shared" si="6"/>
        <v>850.03</v>
      </c>
      <c r="I16" s="80">
        <f t="shared" si="6"/>
        <v>3499.86</v>
      </c>
      <c r="J16" s="78"/>
      <c r="K16" s="78"/>
      <c r="L16" s="78"/>
    </row>
    <row r="17" spans="1:12" s="12" customFormat="1" ht="12.75">
      <c r="A17" s="75" t="s">
        <v>171</v>
      </c>
      <c r="B17" s="79" t="s">
        <v>172</v>
      </c>
      <c r="C17" s="80">
        <f aca="true" t="shared" si="7" ref="C17:I17">+C18</f>
        <v>0</v>
      </c>
      <c r="D17" s="80">
        <f t="shared" si="7"/>
        <v>0</v>
      </c>
      <c r="E17" s="80">
        <f t="shared" si="7"/>
        <v>0</v>
      </c>
      <c r="F17" s="80">
        <f t="shared" si="7"/>
        <v>0</v>
      </c>
      <c r="G17" s="80">
        <f t="shared" si="7"/>
        <v>0</v>
      </c>
      <c r="H17" s="80">
        <f t="shared" si="7"/>
        <v>0</v>
      </c>
      <c r="I17" s="80">
        <f t="shared" si="7"/>
        <v>0</v>
      </c>
      <c r="J17" s="78"/>
      <c r="K17" s="78"/>
      <c r="L17" s="78"/>
    </row>
    <row r="18" spans="1:12" s="12" customFormat="1" ht="12.75">
      <c r="A18" s="75" t="s">
        <v>173</v>
      </c>
      <c r="B18" s="79" t="s">
        <v>174</v>
      </c>
      <c r="C18" s="80">
        <f aca="true" t="shared" si="8" ref="C18:I18">+C23</f>
        <v>0</v>
      </c>
      <c r="D18" s="80">
        <f t="shared" si="8"/>
        <v>0</v>
      </c>
      <c r="E18" s="80">
        <f t="shared" si="8"/>
        <v>0</v>
      </c>
      <c r="F18" s="80">
        <f t="shared" si="8"/>
        <v>0</v>
      </c>
      <c r="G18" s="80">
        <f t="shared" si="8"/>
        <v>0</v>
      </c>
      <c r="H18" s="80">
        <f t="shared" si="8"/>
        <v>0</v>
      </c>
      <c r="I18" s="80">
        <f t="shared" si="8"/>
        <v>0</v>
      </c>
      <c r="J18" s="78"/>
      <c r="K18" s="78"/>
      <c r="L18" s="78"/>
    </row>
    <row r="19" spans="1:12" s="12" customFormat="1" ht="25.5">
      <c r="A19" s="75" t="s">
        <v>175</v>
      </c>
      <c r="B19" s="82" t="s">
        <v>176</v>
      </c>
      <c r="C19" s="80">
        <f aca="true" t="shared" si="9" ref="C19:I19">+C149+C161</f>
        <v>0</v>
      </c>
      <c r="D19" s="80">
        <f t="shared" si="9"/>
        <v>0</v>
      </c>
      <c r="E19" s="80">
        <f t="shared" si="9"/>
        <v>0</v>
      </c>
      <c r="F19" s="80">
        <f t="shared" si="9"/>
        <v>0</v>
      </c>
      <c r="G19" s="80">
        <f t="shared" si="9"/>
        <v>-57.57</v>
      </c>
      <c r="H19" s="80">
        <f t="shared" si="9"/>
        <v>-0.83</v>
      </c>
      <c r="I19" s="80">
        <f t="shared" si="9"/>
        <v>-56.74</v>
      </c>
      <c r="J19" s="78"/>
      <c r="K19" s="78"/>
      <c r="L19" s="78"/>
    </row>
    <row r="20" spans="1:12" s="12" customFormat="1" ht="12.75">
      <c r="A20" s="75" t="s">
        <v>177</v>
      </c>
      <c r="B20" s="79" t="s">
        <v>178</v>
      </c>
      <c r="C20" s="80">
        <f aca="true" t="shared" si="10" ref="C20:I20">+C21+C23</f>
        <v>0</v>
      </c>
      <c r="D20" s="80">
        <f t="shared" si="10"/>
        <v>165938.30000000002</v>
      </c>
      <c r="E20" s="80">
        <f t="shared" si="10"/>
        <v>161222.58</v>
      </c>
      <c r="F20" s="80">
        <f t="shared" si="10"/>
        <v>88603.34000000001</v>
      </c>
      <c r="G20" s="80">
        <f t="shared" si="10"/>
        <v>78256.26000000001</v>
      </c>
      <c r="H20" s="80">
        <f t="shared" si="10"/>
        <v>17640.669999999995</v>
      </c>
      <c r="I20" s="80">
        <f t="shared" si="10"/>
        <v>60615.59</v>
      </c>
      <c r="J20" s="78"/>
      <c r="K20" s="78"/>
      <c r="L20" s="78"/>
    </row>
    <row r="21" spans="1:12" s="12" customFormat="1" ht="12.75">
      <c r="A21" s="75" t="s">
        <v>179</v>
      </c>
      <c r="B21" s="79" t="s">
        <v>160</v>
      </c>
      <c r="C21" s="80">
        <f aca="true" t="shared" si="11" ref="C21:I21">+C26+C39+C22+C65+C15</f>
        <v>0</v>
      </c>
      <c r="D21" s="80">
        <f t="shared" si="11"/>
        <v>165938.30000000002</v>
      </c>
      <c r="E21" s="80">
        <f t="shared" si="11"/>
        <v>161222.58</v>
      </c>
      <c r="F21" s="80">
        <f t="shared" si="11"/>
        <v>88603.34000000001</v>
      </c>
      <c r="G21" s="80">
        <f t="shared" si="11"/>
        <v>78256.26000000001</v>
      </c>
      <c r="H21" s="80">
        <f t="shared" si="11"/>
        <v>17640.669999999995</v>
      </c>
      <c r="I21" s="80">
        <f t="shared" si="11"/>
        <v>60615.59</v>
      </c>
      <c r="J21" s="78"/>
      <c r="K21" s="78"/>
      <c r="L21" s="78"/>
    </row>
    <row r="22" spans="1:12" s="12" customFormat="1" ht="12.75">
      <c r="A22" s="75" t="s">
        <v>180</v>
      </c>
      <c r="B22" s="79" t="s">
        <v>170</v>
      </c>
      <c r="C22" s="80">
        <f aca="true" t="shared" si="12" ref="C22:I22">+C155</f>
        <v>0</v>
      </c>
      <c r="D22" s="80">
        <f t="shared" si="12"/>
        <v>0</v>
      </c>
      <c r="E22" s="80">
        <f t="shared" si="12"/>
        <v>10045</v>
      </c>
      <c r="F22" s="80">
        <f t="shared" si="12"/>
        <v>5272</v>
      </c>
      <c r="G22" s="80">
        <f t="shared" si="12"/>
        <v>4349.889999999999</v>
      </c>
      <c r="H22" s="80">
        <f t="shared" si="12"/>
        <v>850.03</v>
      </c>
      <c r="I22" s="80">
        <f t="shared" si="12"/>
        <v>3499.86</v>
      </c>
      <c r="J22" s="78"/>
      <c r="K22" s="78"/>
      <c r="L22" s="78"/>
    </row>
    <row r="23" spans="1:12" s="12" customFormat="1" ht="15.75" customHeight="1">
      <c r="A23" s="75" t="s">
        <v>181</v>
      </c>
      <c r="B23" s="79" t="s">
        <v>172</v>
      </c>
      <c r="C23" s="80">
        <f aca="true" t="shared" si="13" ref="C23:I23">+C68</f>
        <v>0</v>
      </c>
      <c r="D23" s="80">
        <f t="shared" si="13"/>
        <v>0</v>
      </c>
      <c r="E23" s="80">
        <f t="shared" si="13"/>
        <v>0</v>
      </c>
      <c r="F23" s="80">
        <f t="shared" si="13"/>
        <v>0</v>
      </c>
      <c r="G23" s="80">
        <f t="shared" si="13"/>
        <v>0</v>
      </c>
      <c r="H23" s="80">
        <f t="shared" si="13"/>
        <v>0</v>
      </c>
      <c r="I23" s="80">
        <f t="shared" si="13"/>
        <v>0</v>
      </c>
      <c r="J23" s="78"/>
      <c r="K23" s="78"/>
      <c r="L23" s="78"/>
    </row>
    <row r="24" spans="1:12" s="12" customFormat="1" ht="12.75">
      <c r="A24" s="83" t="s">
        <v>182</v>
      </c>
      <c r="B24" s="79" t="s">
        <v>183</v>
      </c>
      <c r="C24" s="80">
        <f aca="true" t="shared" si="14" ref="C24:I24">+C25+C68+C149</f>
        <v>0</v>
      </c>
      <c r="D24" s="80">
        <f t="shared" si="14"/>
        <v>165938.30000000002</v>
      </c>
      <c r="E24" s="80">
        <f t="shared" si="14"/>
        <v>151177.58</v>
      </c>
      <c r="F24" s="80">
        <f t="shared" si="14"/>
        <v>83331.34000000001</v>
      </c>
      <c r="G24" s="80">
        <f t="shared" si="14"/>
        <v>73848.90000000001</v>
      </c>
      <c r="H24" s="80">
        <f t="shared" si="14"/>
        <v>16789.809999999994</v>
      </c>
      <c r="I24" s="80">
        <f t="shared" si="14"/>
        <v>57059.09</v>
      </c>
      <c r="J24" s="78"/>
      <c r="K24" s="78"/>
      <c r="L24" s="78"/>
    </row>
    <row r="25" spans="1:12" s="12" customFormat="1" ht="12.75">
      <c r="A25" s="75" t="s">
        <v>184</v>
      </c>
      <c r="B25" s="79" t="s">
        <v>160</v>
      </c>
      <c r="C25" s="80">
        <f aca="true" t="shared" si="15" ref="C25:I25">+C26+C39+C65+C15</f>
        <v>0</v>
      </c>
      <c r="D25" s="80">
        <f t="shared" si="15"/>
        <v>165938.30000000002</v>
      </c>
      <c r="E25" s="80">
        <f t="shared" si="15"/>
        <v>151177.58</v>
      </c>
      <c r="F25" s="80">
        <f t="shared" si="15"/>
        <v>83331.34000000001</v>
      </c>
      <c r="G25" s="80">
        <f t="shared" si="15"/>
        <v>73906.37000000001</v>
      </c>
      <c r="H25" s="80">
        <f t="shared" si="15"/>
        <v>16790.639999999996</v>
      </c>
      <c r="I25" s="80">
        <f t="shared" si="15"/>
        <v>57115.729999999996</v>
      </c>
      <c r="J25" s="78"/>
      <c r="K25" s="78"/>
      <c r="L25" s="78"/>
    </row>
    <row r="26" spans="1:12" s="12" customFormat="1" ht="12.75">
      <c r="A26" s="75" t="s">
        <v>185</v>
      </c>
      <c r="B26" s="79" t="s">
        <v>162</v>
      </c>
      <c r="C26" s="80">
        <f aca="true" t="shared" si="16" ref="C26:I26">+C27+C33</f>
        <v>0</v>
      </c>
      <c r="D26" s="80">
        <f t="shared" si="16"/>
        <v>0</v>
      </c>
      <c r="E26" s="80">
        <f t="shared" si="16"/>
        <v>2404.87</v>
      </c>
      <c r="F26" s="80">
        <f t="shared" si="16"/>
        <v>1225.54</v>
      </c>
      <c r="G26" s="80">
        <f t="shared" si="16"/>
        <v>1014.1399999999999</v>
      </c>
      <c r="H26" s="80">
        <f t="shared" si="16"/>
        <v>208.67999999999998</v>
      </c>
      <c r="I26" s="80">
        <f t="shared" si="16"/>
        <v>805.46</v>
      </c>
      <c r="J26" s="78"/>
      <c r="K26" s="78"/>
      <c r="L26" s="78"/>
    </row>
    <row r="27" spans="1:12" s="12" customFormat="1" ht="12.75">
      <c r="A27" s="75" t="s">
        <v>186</v>
      </c>
      <c r="B27" s="79" t="s">
        <v>187</v>
      </c>
      <c r="C27" s="80">
        <f aca="true" t="shared" si="17" ref="C27:I27">C28+C29+C30+C31+C32</f>
        <v>0</v>
      </c>
      <c r="D27" s="80">
        <f t="shared" si="17"/>
        <v>0</v>
      </c>
      <c r="E27" s="80">
        <f t="shared" si="17"/>
        <v>1960.47</v>
      </c>
      <c r="F27" s="80">
        <f t="shared" si="17"/>
        <v>1000.28</v>
      </c>
      <c r="G27" s="80">
        <f t="shared" si="17"/>
        <v>828.67</v>
      </c>
      <c r="H27" s="80">
        <f t="shared" si="17"/>
        <v>170.98</v>
      </c>
      <c r="I27" s="80">
        <f t="shared" si="17"/>
        <v>657.69</v>
      </c>
      <c r="J27" s="78"/>
      <c r="K27" s="78"/>
      <c r="L27" s="78"/>
    </row>
    <row r="28" spans="1:12" ht="12.75">
      <c r="A28" s="84" t="s">
        <v>188</v>
      </c>
      <c r="B28" s="85" t="s">
        <v>367</v>
      </c>
      <c r="C28" s="86"/>
      <c r="D28" s="7"/>
      <c r="E28" s="7">
        <v>1940.19</v>
      </c>
      <c r="F28" s="7">
        <v>984</v>
      </c>
      <c r="G28" s="7">
        <f>H28+I28</f>
        <v>817.11</v>
      </c>
      <c r="H28" s="7">
        <v>168.6</v>
      </c>
      <c r="I28" s="78">
        <v>648.51</v>
      </c>
      <c r="J28" s="78"/>
      <c r="K28" s="78"/>
      <c r="L28" s="78"/>
    </row>
    <row r="29" spans="1:12" ht="12.75" customHeight="1">
      <c r="A29" s="84" t="s">
        <v>189</v>
      </c>
      <c r="B29" s="87" t="s">
        <v>190</v>
      </c>
      <c r="C29" s="86"/>
      <c r="D29" s="10"/>
      <c r="E29" s="7">
        <v>5.83</v>
      </c>
      <c r="F29" s="7">
        <f>1.94+1.94</f>
        <v>3.88</v>
      </c>
      <c r="G29" s="7">
        <f aca="true" t="shared" si="18" ref="G29:G38">H29+I29</f>
        <v>1.7599999999999998</v>
      </c>
      <c r="H29" s="7">
        <v>0.57</v>
      </c>
      <c r="I29" s="78">
        <v>1.19</v>
      </c>
      <c r="J29" s="78"/>
      <c r="K29" s="78"/>
      <c r="L29" s="78"/>
    </row>
    <row r="30" spans="1:12" ht="12.75">
      <c r="A30" s="84" t="s">
        <v>191</v>
      </c>
      <c r="B30" s="87" t="s">
        <v>192</v>
      </c>
      <c r="C30" s="86"/>
      <c r="D30" s="10"/>
      <c r="E30" s="7">
        <v>0.73</v>
      </c>
      <c r="F30" s="7">
        <f>0.2+0.2</f>
        <v>0.4</v>
      </c>
      <c r="G30" s="7">
        <f t="shared" si="18"/>
        <v>0.15</v>
      </c>
      <c r="H30" s="7">
        <v>0.03</v>
      </c>
      <c r="I30" s="78">
        <v>0.12</v>
      </c>
      <c r="J30" s="78"/>
      <c r="K30" s="78"/>
      <c r="L30" s="78"/>
    </row>
    <row r="31" spans="1:12" ht="12.75">
      <c r="A31" s="84"/>
      <c r="B31" s="87" t="s">
        <v>193</v>
      </c>
      <c r="C31" s="86"/>
      <c r="D31" s="10"/>
      <c r="E31" s="10"/>
      <c r="F31" s="10"/>
      <c r="G31" s="7">
        <f t="shared" si="18"/>
        <v>0</v>
      </c>
      <c r="H31" s="7">
        <v>0</v>
      </c>
      <c r="I31" s="78">
        <v>0</v>
      </c>
      <c r="J31" s="78"/>
      <c r="K31" s="78"/>
      <c r="L31" s="78"/>
    </row>
    <row r="32" spans="1:12" ht="12" customHeight="1">
      <c r="A32" s="84" t="s">
        <v>194</v>
      </c>
      <c r="B32" s="87" t="s">
        <v>368</v>
      </c>
      <c r="C32" s="86"/>
      <c r="D32" s="10"/>
      <c r="E32" s="7">
        <v>13.72</v>
      </c>
      <c r="F32" s="7">
        <v>12</v>
      </c>
      <c r="G32" s="7">
        <f t="shared" si="18"/>
        <v>9.65</v>
      </c>
      <c r="H32" s="7">
        <v>1.78</v>
      </c>
      <c r="I32" s="78">
        <v>7.87</v>
      </c>
      <c r="J32" s="78"/>
      <c r="K32" s="78"/>
      <c r="L32" s="78"/>
    </row>
    <row r="33" spans="1:12" ht="13.5" customHeight="1">
      <c r="A33" s="75" t="s">
        <v>195</v>
      </c>
      <c r="B33" s="79" t="s">
        <v>196</v>
      </c>
      <c r="C33" s="80">
        <f aca="true" t="shared" si="19" ref="C33:I33">+C34+C35+C36+C37+C38</f>
        <v>0</v>
      </c>
      <c r="D33" s="80">
        <f t="shared" si="19"/>
        <v>0</v>
      </c>
      <c r="E33" s="80">
        <f t="shared" si="19"/>
        <v>444.40000000000003</v>
      </c>
      <c r="F33" s="80">
        <f t="shared" si="19"/>
        <v>225.26</v>
      </c>
      <c r="G33" s="80">
        <f t="shared" si="19"/>
        <v>185.46999999999997</v>
      </c>
      <c r="H33" s="80">
        <f t="shared" si="19"/>
        <v>37.699999999999996</v>
      </c>
      <c r="I33" s="80">
        <f t="shared" si="19"/>
        <v>147.76999999999998</v>
      </c>
      <c r="J33" s="78"/>
      <c r="K33" s="78"/>
      <c r="L33" s="78"/>
    </row>
    <row r="34" spans="1:12" ht="12.75">
      <c r="A34" s="84" t="s">
        <v>197</v>
      </c>
      <c r="B34" s="87" t="s">
        <v>198</v>
      </c>
      <c r="C34" s="86"/>
      <c r="D34" s="10"/>
      <c r="E34" s="7">
        <v>309.75</v>
      </c>
      <c r="F34" s="7">
        <f>79.81+78.23</f>
        <v>158.04000000000002</v>
      </c>
      <c r="G34" s="7">
        <f t="shared" si="18"/>
        <v>130</v>
      </c>
      <c r="H34" s="7">
        <v>26.46</v>
      </c>
      <c r="I34" s="78">
        <v>103.54</v>
      </c>
      <c r="J34" s="78"/>
      <c r="K34" s="78"/>
      <c r="L34" s="78"/>
    </row>
    <row r="35" spans="1:12" ht="12.75">
      <c r="A35" s="84" t="s">
        <v>199</v>
      </c>
      <c r="B35" s="87" t="s">
        <v>200</v>
      </c>
      <c r="C35" s="86"/>
      <c r="D35" s="10"/>
      <c r="E35" s="7">
        <v>9.8</v>
      </c>
      <c r="F35" s="7">
        <f>2.53+2.48</f>
        <v>5.01</v>
      </c>
      <c r="G35" s="7">
        <f t="shared" si="18"/>
        <v>4.13</v>
      </c>
      <c r="H35" s="7">
        <v>0.83</v>
      </c>
      <c r="I35" s="78">
        <v>3.3</v>
      </c>
      <c r="J35" s="78"/>
      <c r="K35" s="78"/>
      <c r="L35" s="78"/>
    </row>
    <row r="36" spans="1:12" ht="12.75">
      <c r="A36" s="84" t="s">
        <v>201</v>
      </c>
      <c r="B36" s="87" t="s">
        <v>202</v>
      </c>
      <c r="C36" s="86"/>
      <c r="D36" s="10"/>
      <c r="E36" s="7">
        <v>101.94</v>
      </c>
      <c r="F36" s="7">
        <f>26.27+25.75</f>
        <v>52.019999999999996</v>
      </c>
      <c r="G36" s="7">
        <f t="shared" si="18"/>
        <v>43.08</v>
      </c>
      <c r="H36" s="7">
        <v>8.73</v>
      </c>
      <c r="I36" s="78">
        <v>34.35</v>
      </c>
      <c r="J36" s="78"/>
      <c r="K36" s="78"/>
      <c r="L36" s="78"/>
    </row>
    <row r="37" spans="1:12" ht="25.5">
      <c r="A37" s="84" t="s">
        <v>203</v>
      </c>
      <c r="B37" s="88" t="s">
        <v>204</v>
      </c>
      <c r="C37" s="86"/>
      <c r="D37" s="10"/>
      <c r="E37" s="7">
        <v>3.31</v>
      </c>
      <c r="F37" s="7">
        <f>0.85+0.84</f>
        <v>1.69</v>
      </c>
      <c r="G37" s="7">
        <f t="shared" si="18"/>
        <v>1.23</v>
      </c>
      <c r="H37" s="7">
        <v>0.25</v>
      </c>
      <c r="I37" s="78">
        <v>0.98</v>
      </c>
      <c r="J37" s="78"/>
      <c r="K37" s="78"/>
      <c r="L37" s="78"/>
    </row>
    <row r="38" spans="1:12" s="12" customFormat="1" ht="12.75">
      <c r="A38" s="84" t="s">
        <v>205</v>
      </c>
      <c r="B38" s="88" t="s">
        <v>206</v>
      </c>
      <c r="C38" s="86"/>
      <c r="D38" s="10"/>
      <c r="E38" s="7">
        <v>19.6</v>
      </c>
      <c r="F38" s="7">
        <f>4.21+4.29</f>
        <v>8.5</v>
      </c>
      <c r="G38" s="7">
        <f t="shared" si="18"/>
        <v>7.029999999999999</v>
      </c>
      <c r="H38" s="7">
        <v>1.43</v>
      </c>
      <c r="I38" s="78">
        <v>5.6</v>
      </c>
      <c r="J38" s="78"/>
      <c r="K38" s="78"/>
      <c r="L38" s="78"/>
    </row>
    <row r="39" spans="1:12" s="12" customFormat="1" ht="12.75">
      <c r="A39" s="75" t="s">
        <v>207</v>
      </c>
      <c r="B39" s="79" t="s">
        <v>164</v>
      </c>
      <c r="C39" s="80">
        <f aca="true" t="shared" si="20" ref="C39:I39">+C40+C53+C52+C55+C58+C60+C61+C62+C59</f>
        <v>0</v>
      </c>
      <c r="D39" s="80">
        <f t="shared" si="20"/>
        <v>165938.30000000002</v>
      </c>
      <c r="E39" s="80">
        <f t="shared" si="20"/>
        <v>148772.71</v>
      </c>
      <c r="F39" s="80">
        <f t="shared" si="20"/>
        <v>82105.80000000002</v>
      </c>
      <c r="G39" s="80">
        <f t="shared" si="20"/>
        <v>72892.23000000001</v>
      </c>
      <c r="H39" s="80">
        <f t="shared" si="20"/>
        <v>16581.959999999995</v>
      </c>
      <c r="I39" s="80">
        <f t="shared" si="20"/>
        <v>56310.27</v>
      </c>
      <c r="J39" s="78"/>
      <c r="K39" s="78"/>
      <c r="L39" s="78"/>
    </row>
    <row r="40" spans="1:12" ht="12.75">
      <c r="A40" s="75" t="s">
        <v>208</v>
      </c>
      <c r="B40" s="79" t="s">
        <v>209</v>
      </c>
      <c r="C40" s="80">
        <f aca="true" t="shared" si="21" ref="C40:I40">+C41+C42+C43+C44+C45+C46+C47+C48+C50</f>
        <v>0</v>
      </c>
      <c r="D40" s="80">
        <f t="shared" si="21"/>
        <v>165938.30000000002</v>
      </c>
      <c r="E40" s="80">
        <f t="shared" si="21"/>
        <v>148746.71</v>
      </c>
      <c r="F40" s="80">
        <f t="shared" si="21"/>
        <v>82096.80000000002</v>
      </c>
      <c r="G40" s="80">
        <f t="shared" si="21"/>
        <v>72885.14</v>
      </c>
      <c r="H40" s="80">
        <f t="shared" si="21"/>
        <v>16581.459999999995</v>
      </c>
      <c r="I40" s="80">
        <f t="shared" si="21"/>
        <v>56303.67999999999</v>
      </c>
      <c r="J40" s="78"/>
      <c r="K40" s="78"/>
      <c r="L40" s="78"/>
    </row>
    <row r="41" spans="1:12" ht="12.75">
      <c r="A41" s="84" t="s">
        <v>210</v>
      </c>
      <c r="B41" s="87" t="s">
        <v>211</v>
      </c>
      <c r="C41" s="86"/>
      <c r="D41" s="10"/>
      <c r="E41" s="7">
        <v>15</v>
      </c>
      <c r="F41" s="7">
        <v>4</v>
      </c>
      <c r="G41" s="7">
        <f>H41+I41</f>
        <v>4</v>
      </c>
      <c r="H41" s="7">
        <v>1.01</v>
      </c>
      <c r="I41" s="78">
        <v>2.99</v>
      </c>
      <c r="J41" s="78"/>
      <c r="K41" s="78"/>
      <c r="L41" s="78"/>
    </row>
    <row r="42" spans="1:12" ht="12.75">
      <c r="A42" s="84" t="s">
        <v>212</v>
      </c>
      <c r="B42" s="87" t="s">
        <v>213</v>
      </c>
      <c r="C42" s="86"/>
      <c r="D42" s="10"/>
      <c r="E42" s="7">
        <v>3</v>
      </c>
      <c r="F42" s="7">
        <v>0.5</v>
      </c>
      <c r="G42" s="7">
        <f aca="true" t="shared" si="22" ref="G42:G47">H42+I42</f>
        <v>0.5</v>
      </c>
      <c r="H42" s="7">
        <v>0</v>
      </c>
      <c r="I42" s="78">
        <v>0.5</v>
      </c>
      <c r="J42" s="78"/>
      <c r="K42" s="78"/>
      <c r="L42" s="78"/>
    </row>
    <row r="43" spans="1:12" ht="12.75">
      <c r="A43" s="84" t="s">
        <v>214</v>
      </c>
      <c r="B43" s="87" t="s">
        <v>215</v>
      </c>
      <c r="C43" s="86"/>
      <c r="D43" s="10"/>
      <c r="E43" s="7">
        <v>57</v>
      </c>
      <c r="F43" s="7">
        <v>32.6</v>
      </c>
      <c r="G43" s="7">
        <f t="shared" si="22"/>
        <v>32.6</v>
      </c>
      <c r="H43" s="7">
        <v>8.6</v>
      </c>
      <c r="I43" s="78">
        <v>24</v>
      </c>
      <c r="J43" s="78"/>
      <c r="K43" s="78"/>
      <c r="L43" s="78"/>
    </row>
    <row r="44" spans="1:12" ht="12.75">
      <c r="A44" s="84" t="s">
        <v>216</v>
      </c>
      <c r="B44" s="87" t="s">
        <v>217</v>
      </c>
      <c r="C44" s="86"/>
      <c r="D44" s="10"/>
      <c r="E44" s="7">
        <v>4</v>
      </c>
      <c r="F44" s="7">
        <v>1.3</v>
      </c>
      <c r="G44" s="7">
        <f t="shared" si="22"/>
        <v>0.94</v>
      </c>
      <c r="H44" s="7">
        <v>0.29</v>
      </c>
      <c r="I44" s="78">
        <v>0.65</v>
      </c>
      <c r="J44" s="78"/>
      <c r="K44" s="78"/>
      <c r="L44" s="78"/>
    </row>
    <row r="45" spans="1:12" ht="12.75">
      <c r="A45" s="84" t="s">
        <v>218</v>
      </c>
      <c r="B45" s="87" t="s">
        <v>219</v>
      </c>
      <c r="C45" s="86"/>
      <c r="D45" s="10"/>
      <c r="E45" s="7">
        <v>16</v>
      </c>
      <c r="F45" s="7">
        <v>5</v>
      </c>
      <c r="G45" s="7">
        <f t="shared" si="22"/>
        <v>5</v>
      </c>
      <c r="H45" s="7">
        <v>1</v>
      </c>
      <c r="I45" s="78">
        <v>4</v>
      </c>
      <c r="J45" s="78"/>
      <c r="K45" s="78"/>
      <c r="L45" s="78"/>
    </row>
    <row r="46" spans="1:12" ht="12.75">
      <c r="A46" s="84" t="s">
        <v>220</v>
      </c>
      <c r="B46" s="87" t="s">
        <v>221</v>
      </c>
      <c r="C46" s="86"/>
      <c r="D46" s="10"/>
      <c r="E46" s="7"/>
      <c r="F46" s="7"/>
      <c r="G46" s="7">
        <f t="shared" si="22"/>
        <v>0</v>
      </c>
      <c r="H46" s="7">
        <v>0</v>
      </c>
      <c r="I46" s="78">
        <v>0</v>
      </c>
      <c r="J46" s="78"/>
      <c r="K46" s="78"/>
      <c r="L46" s="78"/>
    </row>
    <row r="47" spans="1:12" s="12" customFormat="1" ht="12.75">
      <c r="A47" s="84" t="s">
        <v>222</v>
      </c>
      <c r="B47" s="87" t="s">
        <v>223</v>
      </c>
      <c r="C47" s="86"/>
      <c r="D47" s="10"/>
      <c r="E47" s="7">
        <v>49</v>
      </c>
      <c r="F47" s="7">
        <f>10+12</f>
        <v>22</v>
      </c>
      <c r="G47" s="7">
        <f t="shared" si="22"/>
        <v>16.05</v>
      </c>
      <c r="H47" s="7">
        <v>2.4</v>
      </c>
      <c r="I47" s="78">
        <v>13.65</v>
      </c>
      <c r="J47" s="78"/>
      <c r="K47" s="78"/>
      <c r="L47" s="78"/>
    </row>
    <row r="48" spans="1:12" s="90" customFormat="1" ht="26.25">
      <c r="A48" s="75" t="s">
        <v>224</v>
      </c>
      <c r="B48" s="79" t="s">
        <v>225</v>
      </c>
      <c r="C48" s="89">
        <f aca="true" t="shared" si="23" ref="C48:I48">+C49+C79</f>
        <v>0</v>
      </c>
      <c r="D48" s="89">
        <f t="shared" si="23"/>
        <v>165938.30000000002</v>
      </c>
      <c r="E48" s="89">
        <f t="shared" si="23"/>
        <v>148392.71</v>
      </c>
      <c r="F48" s="89">
        <f t="shared" si="23"/>
        <v>81894.30000000002</v>
      </c>
      <c r="G48" s="89">
        <f t="shared" si="23"/>
        <v>72692.37000000001</v>
      </c>
      <c r="H48" s="89">
        <f t="shared" si="23"/>
        <v>16546.609999999997</v>
      </c>
      <c r="I48" s="89">
        <f t="shared" si="23"/>
        <v>56145.759999999995</v>
      </c>
      <c r="J48" s="78"/>
      <c r="K48" s="78"/>
      <c r="L48" s="78"/>
    </row>
    <row r="49" spans="1:12" ht="25.5">
      <c r="A49" s="91"/>
      <c r="B49" s="92" t="s">
        <v>226</v>
      </c>
      <c r="C49" s="93"/>
      <c r="D49" s="10"/>
      <c r="E49" s="10">
        <v>45</v>
      </c>
      <c r="F49" s="10">
        <v>26</v>
      </c>
      <c r="G49" s="10">
        <f>H49+I49</f>
        <v>24.349999999999998</v>
      </c>
      <c r="H49" s="10">
        <v>5.86</v>
      </c>
      <c r="I49" s="78">
        <v>18.49</v>
      </c>
      <c r="J49" s="78"/>
      <c r="K49" s="78"/>
      <c r="L49" s="78"/>
    </row>
    <row r="50" spans="1:12" s="12" customFormat="1" ht="26.25" customHeight="1">
      <c r="A50" s="84" t="s">
        <v>227</v>
      </c>
      <c r="B50" s="87" t="s">
        <v>228</v>
      </c>
      <c r="C50" s="86"/>
      <c r="D50" s="10"/>
      <c r="E50" s="7">
        <v>210</v>
      </c>
      <c r="F50" s="7">
        <v>137.1</v>
      </c>
      <c r="G50" s="10">
        <f>H50+I50</f>
        <v>133.68</v>
      </c>
      <c r="H50" s="7">
        <v>21.55</v>
      </c>
      <c r="I50" s="78">
        <v>112.13</v>
      </c>
      <c r="J50" s="78"/>
      <c r="K50" s="78"/>
      <c r="L50" s="78"/>
    </row>
    <row r="51" spans="1:12" s="12" customFormat="1" ht="26.25" customHeight="1">
      <c r="A51" s="84"/>
      <c r="B51" s="87" t="s">
        <v>229</v>
      </c>
      <c r="C51" s="86"/>
      <c r="D51" s="10"/>
      <c r="E51" s="7">
        <v>48</v>
      </c>
      <c r="F51" s="7">
        <v>48</v>
      </c>
      <c r="G51" s="10">
        <f>H51+I51</f>
        <v>47.51</v>
      </c>
      <c r="H51" s="7"/>
      <c r="I51" s="78">
        <v>47.51</v>
      </c>
      <c r="J51" s="78"/>
      <c r="K51" s="78"/>
      <c r="L51" s="78"/>
    </row>
    <row r="52" spans="1:12" s="12" customFormat="1" ht="14.25" customHeight="1">
      <c r="A52" s="75" t="s">
        <v>230</v>
      </c>
      <c r="B52" s="87" t="s">
        <v>231</v>
      </c>
      <c r="C52" s="86"/>
      <c r="D52" s="10"/>
      <c r="E52" s="10"/>
      <c r="F52" s="10"/>
      <c r="G52" s="10"/>
      <c r="H52" s="10"/>
      <c r="I52" s="78"/>
      <c r="J52" s="78"/>
      <c r="K52" s="78"/>
      <c r="L52" s="78"/>
    </row>
    <row r="53" spans="1:12" ht="12.75">
      <c r="A53" s="75" t="s">
        <v>232</v>
      </c>
      <c r="B53" s="79" t="s">
        <v>233</v>
      </c>
      <c r="C53" s="94">
        <f aca="true" t="shared" si="24" ref="C53:I53">+C54</f>
        <v>0</v>
      </c>
      <c r="D53" s="94">
        <f t="shared" si="24"/>
        <v>0</v>
      </c>
      <c r="E53" s="94">
        <f t="shared" si="24"/>
        <v>5</v>
      </c>
      <c r="F53" s="94">
        <f t="shared" si="24"/>
        <v>2.5</v>
      </c>
      <c r="G53" s="94">
        <f t="shared" si="24"/>
        <v>2.5</v>
      </c>
      <c r="H53" s="94">
        <f t="shared" si="24"/>
        <v>0.5</v>
      </c>
      <c r="I53" s="94">
        <f t="shared" si="24"/>
        <v>2</v>
      </c>
      <c r="J53" s="78"/>
      <c r="K53" s="78"/>
      <c r="L53" s="78"/>
    </row>
    <row r="54" spans="1:12" s="12" customFormat="1" ht="12.75">
      <c r="A54" s="84" t="s">
        <v>234</v>
      </c>
      <c r="B54" s="87" t="s">
        <v>235</v>
      </c>
      <c r="C54" s="86"/>
      <c r="D54" s="10"/>
      <c r="E54" s="7">
        <v>5</v>
      </c>
      <c r="F54" s="7">
        <v>2.5</v>
      </c>
      <c r="G54" s="7">
        <f>H54+I54</f>
        <v>2.5</v>
      </c>
      <c r="H54" s="7">
        <v>0.5</v>
      </c>
      <c r="I54" s="78">
        <v>2</v>
      </c>
      <c r="J54" s="78"/>
      <c r="K54" s="78"/>
      <c r="L54" s="78"/>
    </row>
    <row r="55" spans="1:12" ht="12.75">
      <c r="A55" s="75" t="s">
        <v>236</v>
      </c>
      <c r="B55" s="79" t="s">
        <v>237</v>
      </c>
      <c r="C55" s="80">
        <f aca="true" t="shared" si="25" ref="C55:I55">+C56+C57</f>
        <v>0</v>
      </c>
      <c r="D55" s="80">
        <f t="shared" si="25"/>
        <v>0</v>
      </c>
      <c r="E55" s="80">
        <f t="shared" si="25"/>
        <v>15</v>
      </c>
      <c r="F55" s="80">
        <f t="shared" si="25"/>
        <v>3</v>
      </c>
      <c r="G55" s="80">
        <f t="shared" si="25"/>
        <v>1.19</v>
      </c>
      <c r="H55" s="80">
        <f t="shared" si="25"/>
        <v>0</v>
      </c>
      <c r="I55" s="80">
        <f t="shared" si="25"/>
        <v>1.19</v>
      </c>
      <c r="J55" s="78"/>
      <c r="K55" s="78"/>
      <c r="L55" s="78"/>
    </row>
    <row r="56" spans="1:12" ht="12.75">
      <c r="A56" s="75" t="s">
        <v>238</v>
      </c>
      <c r="B56" s="87" t="s">
        <v>239</v>
      </c>
      <c r="C56" s="86"/>
      <c r="D56" s="10"/>
      <c r="E56" s="7">
        <v>15</v>
      </c>
      <c r="F56" s="7">
        <v>3</v>
      </c>
      <c r="G56" s="7">
        <f>H56+I56</f>
        <v>1.19</v>
      </c>
      <c r="H56" s="7"/>
      <c r="I56" s="78">
        <v>1.19</v>
      </c>
      <c r="J56" s="78"/>
      <c r="K56" s="78"/>
      <c r="L56" s="78"/>
    </row>
    <row r="57" spans="1:12" ht="12.75">
      <c r="A57" s="75" t="s">
        <v>240</v>
      </c>
      <c r="B57" s="87" t="s">
        <v>241</v>
      </c>
      <c r="C57" s="86"/>
      <c r="D57" s="10"/>
      <c r="E57" s="7"/>
      <c r="F57" s="7"/>
      <c r="G57" s="7"/>
      <c r="H57" s="7"/>
      <c r="I57" s="78"/>
      <c r="J57" s="78"/>
      <c r="K57" s="78"/>
      <c r="L57" s="78"/>
    </row>
    <row r="58" spans="1:12" ht="12.75">
      <c r="A58" s="84" t="s">
        <v>242</v>
      </c>
      <c r="B58" s="87" t="s">
        <v>243</v>
      </c>
      <c r="C58" s="86"/>
      <c r="D58" s="10"/>
      <c r="E58" s="7">
        <v>2</v>
      </c>
      <c r="F58" s="7">
        <v>2</v>
      </c>
      <c r="G58" s="7">
        <f>H58+I58</f>
        <v>1.91</v>
      </c>
      <c r="H58" s="7"/>
      <c r="I58" s="78">
        <v>1.91</v>
      </c>
      <c r="J58" s="78"/>
      <c r="K58" s="78"/>
      <c r="L58" s="78"/>
    </row>
    <row r="59" spans="1:12" ht="12.75">
      <c r="A59" s="84" t="s">
        <v>244</v>
      </c>
      <c r="B59" s="85" t="s">
        <v>245</v>
      </c>
      <c r="C59" s="86"/>
      <c r="D59" s="10"/>
      <c r="E59" s="7"/>
      <c r="F59" s="7"/>
      <c r="G59" s="7"/>
      <c r="H59" s="7"/>
      <c r="I59" s="78"/>
      <c r="J59" s="78"/>
      <c r="K59" s="78"/>
      <c r="L59" s="78"/>
    </row>
    <row r="60" spans="1:12" ht="12.75">
      <c r="A60" s="84" t="s">
        <v>246</v>
      </c>
      <c r="B60" s="87" t="s">
        <v>247</v>
      </c>
      <c r="C60" s="86"/>
      <c r="D60" s="10"/>
      <c r="E60" s="7"/>
      <c r="F60" s="7"/>
      <c r="G60" s="7"/>
      <c r="H60" s="7"/>
      <c r="I60" s="78"/>
      <c r="J60" s="78"/>
      <c r="K60" s="78"/>
      <c r="L60" s="78"/>
    </row>
    <row r="61" spans="1:12" s="12" customFormat="1" ht="12.75">
      <c r="A61" s="84" t="s">
        <v>248</v>
      </c>
      <c r="B61" s="87" t="s">
        <v>249</v>
      </c>
      <c r="C61" s="86"/>
      <c r="D61" s="10"/>
      <c r="E61" s="7">
        <v>3</v>
      </c>
      <c r="F61" s="7">
        <v>1</v>
      </c>
      <c r="G61" s="7">
        <f>H61+I61</f>
        <v>1</v>
      </c>
      <c r="H61" s="7"/>
      <c r="I61" s="78">
        <v>1</v>
      </c>
      <c r="J61" s="78"/>
      <c r="K61" s="78"/>
      <c r="L61" s="78"/>
    </row>
    <row r="62" spans="1:12" ht="12.75">
      <c r="A62" s="75" t="s">
        <v>250</v>
      </c>
      <c r="B62" s="79" t="s">
        <v>251</v>
      </c>
      <c r="C62" s="94">
        <f aca="true" t="shared" si="26" ref="C62:I62">+C63+C64</f>
        <v>0</v>
      </c>
      <c r="D62" s="94">
        <f t="shared" si="26"/>
        <v>0</v>
      </c>
      <c r="E62" s="94">
        <f t="shared" si="26"/>
        <v>1</v>
      </c>
      <c r="F62" s="94">
        <f t="shared" si="26"/>
        <v>0.5</v>
      </c>
      <c r="G62" s="94">
        <f t="shared" si="26"/>
        <v>0.49</v>
      </c>
      <c r="H62" s="94">
        <f t="shared" si="26"/>
        <v>0</v>
      </c>
      <c r="I62" s="94">
        <f t="shared" si="26"/>
        <v>0.49</v>
      </c>
      <c r="J62" s="78"/>
      <c r="K62" s="78"/>
      <c r="L62" s="78"/>
    </row>
    <row r="63" spans="1:12" ht="13.5" customHeight="1">
      <c r="A63" s="84" t="s">
        <v>252</v>
      </c>
      <c r="B63" s="87" t="s">
        <v>253</v>
      </c>
      <c r="C63" s="86"/>
      <c r="D63" s="10"/>
      <c r="E63" s="7"/>
      <c r="F63" s="7"/>
      <c r="G63" s="7"/>
      <c r="H63" s="7"/>
      <c r="I63" s="78"/>
      <c r="J63" s="78"/>
      <c r="K63" s="78"/>
      <c r="L63" s="78"/>
    </row>
    <row r="64" spans="1:12" s="12" customFormat="1" ht="12.75">
      <c r="A64" s="84" t="s">
        <v>254</v>
      </c>
      <c r="B64" s="87" t="s">
        <v>255</v>
      </c>
      <c r="C64" s="86"/>
      <c r="D64" s="10"/>
      <c r="E64" s="7">
        <v>1</v>
      </c>
      <c r="F64" s="7">
        <v>0.5</v>
      </c>
      <c r="G64" s="130">
        <f>H64+I64</f>
        <v>0.49</v>
      </c>
      <c r="H64" s="130"/>
      <c r="I64" s="78">
        <v>0.49</v>
      </c>
      <c r="J64" s="78"/>
      <c r="K64" s="78"/>
      <c r="L64" s="78"/>
    </row>
    <row r="65" spans="1:12" s="12" customFormat="1" ht="12.75">
      <c r="A65" s="75" t="s">
        <v>256</v>
      </c>
      <c r="B65" s="79" t="s">
        <v>166</v>
      </c>
      <c r="C65" s="77">
        <f>+C66</f>
        <v>0</v>
      </c>
      <c r="D65" s="77">
        <f aca="true" t="shared" si="27" ref="D65:H66">+D66</f>
        <v>0</v>
      </c>
      <c r="E65" s="77">
        <f t="shared" si="27"/>
        <v>0</v>
      </c>
      <c r="F65" s="77">
        <f t="shared" si="27"/>
        <v>0</v>
      </c>
      <c r="G65" s="77">
        <f t="shared" si="27"/>
        <v>0</v>
      </c>
      <c r="H65" s="77">
        <f t="shared" si="27"/>
        <v>0</v>
      </c>
      <c r="I65" s="78">
        <v>0</v>
      </c>
      <c r="J65" s="78"/>
      <c r="K65" s="78"/>
      <c r="L65" s="78"/>
    </row>
    <row r="66" spans="1:12" ht="12.75">
      <c r="A66" s="95" t="s">
        <v>257</v>
      </c>
      <c r="B66" s="79" t="s">
        <v>258</v>
      </c>
      <c r="C66" s="77">
        <f>+C67</f>
        <v>0</v>
      </c>
      <c r="D66" s="77">
        <f t="shared" si="27"/>
        <v>0</v>
      </c>
      <c r="E66" s="77">
        <f t="shared" si="27"/>
        <v>0</v>
      </c>
      <c r="F66" s="77">
        <f t="shared" si="27"/>
        <v>0</v>
      </c>
      <c r="G66" s="77">
        <f t="shared" si="27"/>
        <v>0</v>
      </c>
      <c r="H66" s="77">
        <f t="shared" si="27"/>
        <v>0</v>
      </c>
      <c r="I66" s="78">
        <v>0</v>
      </c>
      <c r="J66" s="78"/>
      <c r="K66" s="78"/>
      <c r="L66" s="78"/>
    </row>
    <row r="67" spans="1:12" s="12" customFormat="1" ht="12.75">
      <c r="A67" s="95" t="s">
        <v>259</v>
      </c>
      <c r="B67" s="87" t="s">
        <v>260</v>
      </c>
      <c r="C67" s="86"/>
      <c r="D67" s="10"/>
      <c r="E67" s="10"/>
      <c r="F67" s="10"/>
      <c r="G67" s="10"/>
      <c r="H67" s="10"/>
      <c r="I67" s="78"/>
      <c r="J67" s="78"/>
      <c r="K67" s="78"/>
      <c r="L67" s="78"/>
    </row>
    <row r="68" spans="1:12" s="12" customFormat="1" ht="12.75">
      <c r="A68" s="75" t="s">
        <v>261</v>
      </c>
      <c r="B68" s="79" t="s">
        <v>172</v>
      </c>
      <c r="C68" s="80">
        <f aca="true" t="shared" si="28" ref="C68:H68">+C69</f>
        <v>0</v>
      </c>
      <c r="D68" s="80">
        <f t="shared" si="28"/>
        <v>0</v>
      </c>
      <c r="E68" s="80">
        <f t="shared" si="28"/>
        <v>0</v>
      </c>
      <c r="F68" s="80">
        <f t="shared" si="28"/>
        <v>0</v>
      </c>
      <c r="G68" s="80">
        <f t="shared" si="28"/>
        <v>0</v>
      </c>
      <c r="H68" s="80">
        <f t="shared" si="28"/>
        <v>0</v>
      </c>
      <c r="I68" s="78">
        <v>0</v>
      </c>
      <c r="J68" s="78"/>
      <c r="K68" s="78"/>
      <c r="L68" s="78"/>
    </row>
    <row r="69" spans="1:12" s="12" customFormat="1" ht="12.75">
      <c r="A69" s="75" t="s">
        <v>262</v>
      </c>
      <c r="B69" s="79" t="s">
        <v>174</v>
      </c>
      <c r="C69" s="80">
        <f aca="true" t="shared" si="29" ref="C69:H69">+C70+C75</f>
        <v>0</v>
      </c>
      <c r="D69" s="80">
        <f t="shared" si="29"/>
        <v>0</v>
      </c>
      <c r="E69" s="80">
        <f t="shared" si="29"/>
        <v>0</v>
      </c>
      <c r="F69" s="80">
        <f t="shared" si="29"/>
        <v>0</v>
      </c>
      <c r="G69" s="80">
        <f t="shared" si="29"/>
        <v>0</v>
      </c>
      <c r="H69" s="80">
        <f t="shared" si="29"/>
        <v>0</v>
      </c>
      <c r="I69" s="78">
        <v>0</v>
      </c>
      <c r="J69" s="78"/>
      <c r="K69" s="78"/>
      <c r="L69" s="78"/>
    </row>
    <row r="70" spans="1:12" s="12" customFormat="1" ht="12.75">
      <c r="A70" s="75" t="s">
        <v>263</v>
      </c>
      <c r="B70" s="79" t="s">
        <v>264</v>
      </c>
      <c r="C70" s="80">
        <f aca="true" t="shared" si="30" ref="C70:H70">+C72+C74+C73+C71</f>
        <v>0</v>
      </c>
      <c r="D70" s="80">
        <f t="shared" si="30"/>
        <v>0</v>
      </c>
      <c r="E70" s="80">
        <f t="shared" si="30"/>
        <v>0</v>
      </c>
      <c r="F70" s="80">
        <f t="shared" si="30"/>
        <v>0</v>
      </c>
      <c r="G70" s="80">
        <f t="shared" si="30"/>
        <v>0</v>
      </c>
      <c r="H70" s="80">
        <f t="shared" si="30"/>
        <v>0</v>
      </c>
      <c r="I70" s="78">
        <v>0</v>
      </c>
      <c r="J70" s="78"/>
      <c r="K70" s="78"/>
      <c r="L70" s="78"/>
    </row>
    <row r="71" spans="1:12" ht="12.75">
      <c r="A71" s="75"/>
      <c r="B71" s="96" t="s">
        <v>265</v>
      </c>
      <c r="C71" s="80"/>
      <c r="D71" s="10"/>
      <c r="E71" s="10"/>
      <c r="F71" s="10"/>
      <c r="G71" s="7"/>
      <c r="H71" s="7"/>
      <c r="I71" s="78"/>
      <c r="J71" s="78"/>
      <c r="K71" s="78"/>
      <c r="L71" s="78"/>
    </row>
    <row r="72" spans="1:12" ht="12.75">
      <c r="A72" s="84" t="s">
        <v>266</v>
      </c>
      <c r="B72" s="87" t="s">
        <v>267</v>
      </c>
      <c r="C72" s="86"/>
      <c r="D72" s="10"/>
      <c r="E72" s="10"/>
      <c r="F72" s="10"/>
      <c r="G72" s="7"/>
      <c r="H72" s="7"/>
      <c r="I72" s="78"/>
      <c r="J72" s="78"/>
      <c r="K72" s="78"/>
      <c r="L72" s="78"/>
    </row>
    <row r="73" spans="1:12" ht="12.75">
      <c r="A73" s="84" t="s">
        <v>268</v>
      </c>
      <c r="B73" s="85" t="s">
        <v>269</v>
      </c>
      <c r="C73" s="86"/>
      <c r="D73" s="10"/>
      <c r="E73" s="10"/>
      <c r="F73" s="10"/>
      <c r="G73" s="7"/>
      <c r="H73" s="7"/>
      <c r="I73" s="78"/>
      <c r="J73" s="78"/>
      <c r="K73" s="78"/>
      <c r="L73" s="78"/>
    </row>
    <row r="74" spans="1:12" ht="12.75">
      <c r="A74" s="84" t="s">
        <v>270</v>
      </c>
      <c r="B74" s="87" t="s">
        <v>271</v>
      </c>
      <c r="C74" s="86"/>
      <c r="D74" s="10"/>
      <c r="E74" s="10"/>
      <c r="F74" s="10"/>
      <c r="G74" s="7"/>
      <c r="H74" s="7"/>
      <c r="I74" s="78"/>
      <c r="J74" s="78"/>
      <c r="K74" s="78"/>
      <c r="L74" s="78"/>
    </row>
    <row r="75" spans="1:12" ht="12.75">
      <c r="A75" s="97"/>
      <c r="B75" s="85" t="s">
        <v>272</v>
      </c>
      <c r="C75" s="86"/>
      <c r="D75" s="10"/>
      <c r="E75" s="10"/>
      <c r="F75" s="10"/>
      <c r="G75" s="7"/>
      <c r="H75" s="7"/>
      <c r="I75" s="78"/>
      <c r="J75" s="78"/>
      <c r="K75" s="78"/>
      <c r="L75" s="78"/>
    </row>
    <row r="76" spans="1:12" ht="12.75">
      <c r="A76" s="84" t="s">
        <v>184</v>
      </c>
      <c r="B76" s="79" t="s">
        <v>273</v>
      </c>
      <c r="C76" s="86"/>
      <c r="D76" s="10"/>
      <c r="E76" s="10"/>
      <c r="F76" s="10"/>
      <c r="G76" s="7"/>
      <c r="H76" s="7"/>
      <c r="I76" s="78"/>
      <c r="J76" s="78"/>
      <c r="K76" s="78"/>
      <c r="L76" s="78"/>
    </row>
    <row r="77" spans="1:12" s="90" customFormat="1" ht="11.25" customHeight="1">
      <c r="A77" s="84" t="s">
        <v>274</v>
      </c>
      <c r="B77" s="79" t="s">
        <v>275</v>
      </c>
      <c r="C77" s="77">
        <f aca="true" t="shared" si="31" ref="C77:I77">+C39-C79+C26+C68+C150</f>
        <v>0</v>
      </c>
      <c r="D77" s="77">
        <f t="shared" si="31"/>
        <v>0</v>
      </c>
      <c r="E77" s="77">
        <f t="shared" si="31"/>
        <v>2829.87</v>
      </c>
      <c r="F77" s="77">
        <f t="shared" si="31"/>
        <v>1463.04</v>
      </c>
      <c r="G77" s="77">
        <f t="shared" si="31"/>
        <v>1238.3500000000063</v>
      </c>
      <c r="H77" s="77">
        <f t="shared" si="31"/>
        <v>249.8899999999991</v>
      </c>
      <c r="I77" s="77">
        <f t="shared" si="31"/>
        <v>988.46</v>
      </c>
      <c r="J77" s="78"/>
      <c r="K77" s="78"/>
      <c r="L77" s="78"/>
    </row>
    <row r="78" spans="1:12" s="12" customFormat="1" ht="25.5">
      <c r="A78" s="84"/>
      <c r="B78" s="115" t="s">
        <v>276</v>
      </c>
      <c r="C78" s="77"/>
      <c r="D78" s="10"/>
      <c r="E78" s="10"/>
      <c r="F78" s="10"/>
      <c r="G78" s="10"/>
      <c r="H78" s="10"/>
      <c r="I78" s="78"/>
      <c r="J78" s="78"/>
      <c r="K78" s="78"/>
      <c r="L78" s="78"/>
    </row>
    <row r="79" spans="1:12" s="90" customFormat="1" ht="15">
      <c r="A79" s="84"/>
      <c r="B79" s="92" t="s">
        <v>277</v>
      </c>
      <c r="C79" s="98">
        <f aca="true" t="shared" si="32" ref="C79:I79">+C80+C111+C131+C133+C145+C147</f>
        <v>0</v>
      </c>
      <c r="D79" s="98">
        <f t="shared" si="32"/>
        <v>165938.30000000002</v>
      </c>
      <c r="E79" s="98">
        <f t="shared" si="32"/>
        <v>148347.71</v>
      </c>
      <c r="F79" s="98">
        <f t="shared" si="32"/>
        <v>81868.30000000002</v>
      </c>
      <c r="G79" s="98">
        <f t="shared" si="32"/>
        <v>72668.02</v>
      </c>
      <c r="H79" s="98">
        <f t="shared" si="32"/>
        <v>16540.749999999996</v>
      </c>
      <c r="I79" s="98">
        <f t="shared" si="32"/>
        <v>56127.27</v>
      </c>
      <c r="J79" s="78"/>
      <c r="K79" s="78"/>
      <c r="L79" s="78"/>
    </row>
    <row r="80" spans="1:12" s="90" customFormat="1" ht="25.5">
      <c r="A80" s="75" t="s">
        <v>278</v>
      </c>
      <c r="B80" s="79" t="s">
        <v>279</v>
      </c>
      <c r="C80" s="80">
        <f aca="true" t="shared" si="33" ref="C80:I80">+C81+C86+C96+C107+C109</f>
        <v>0</v>
      </c>
      <c r="D80" s="80">
        <f t="shared" si="33"/>
        <v>77911.59</v>
      </c>
      <c r="E80" s="80">
        <f t="shared" si="33"/>
        <v>60869</v>
      </c>
      <c r="F80" s="80">
        <f t="shared" si="33"/>
        <v>33374.41</v>
      </c>
      <c r="G80" s="80">
        <f t="shared" si="33"/>
        <v>32928.259999999995</v>
      </c>
      <c r="H80" s="80">
        <f t="shared" si="33"/>
        <v>7734.59</v>
      </c>
      <c r="I80" s="80">
        <f t="shared" si="33"/>
        <v>25193.670000000002</v>
      </c>
      <c r="J80" s="78"/>
      <c r="K80" s="78"/>
      <c r="L80" s="78"/>
    </row>
    <row r="81" spans="1:12" s="90" customFormat="1" ht="12.75">
      <c r="A81" s="84" t="s">
        <v>280</v>
      </c>
      <c r="B81" s="79" t="s">
        <v>281</v>
      </c>
      <c r="C81" s="77">
        <f aca="true" t="shared" si="34" ref="C81:I81">+C82+C83+C84</f>
        <v>0</v>
      </c>
      <c r="D81" s="77">
        <f t="shared" si="34"/>
        <v>49517</v>
      </c>
      <c r="E81" s="77">
        <f t="shared" si="34"/>
        <v>48453</v>
      </c>
      <c r="F81" s="77">
        <f t="shared" si="34"/>
        <v>22885.74</v>
      </c>
      <c r="G81" s="77">
        <f t="shared" si="34"/>
        <v>22730.46</v>
      </c>
      <c r="H81" s="77">
        <f t="shared" si="34"/>
        <v>5132.33</v>
      </c>
      <c r="I81" s="77">
        <f t="shared" si="34"/>
        <v>17598.13</v>
      </c>
      <c r="J81" s="78"/>
      <c r="K81" s="78"/>
      <c r="L81" s="78"/>
    </row>
    <row r="82" spans="1:12" s="90" customFormat="1" ht="12.75">
      <c r="A82" s="84"/>
      <c r="B82" s="85" t="s">
        <v>282</v>
      </c>
      <c r="C82" s="86"/>
      <c r="D82" s="7">
        <v>47902</v>
      </c>
      <c r="E82" s="7">
        <v>46970</v>
      </c>
      <c r="F82" s="7">
        <f>12462+9472.9</f>
        <v>21934.9</v>
      </c>
      <c r="G82" s="7">
        <f>H82+I82</f>
        <v>21934.89</v>
      </c>
      <c r="H82" s="7">
        <v>4835.9</v>
      </c>
      <c r="I82" s="78">
        <v>17098.99</v>
      </c>
      <c r="J82" s="78"/>
      <c r="K82" s="78"/>
      <c r="L82" s="78"/>
    </row>
    <row r="83" spans="1:12" ht="12.75">
      <c r="A83" s="84"/>
      <c r="B83" s="85" t="s">
        <v>283</v>
      </c>
      <c r="C83" s="86"/>
      <c r="D83" s="7">
        <v>56</v>
      </c>
      <c r="E83" s="7">
        <v>56</v>
      </c>
      <c r="F83" s="7">
        <v>56</v>
      </c>
      <c r="G83" s="7">
        <f>H83+I83</f>
        <v>55.699999999999996</v>
      </c>
      <c r="H83" s="7">
        <v>13.22</v>
      </c>
      <c r="I83" s="78">
        <v>42.48</v>
      </c>
      <c r="J83" s="78"/>
      <c r="K83" s="78"/>
      <c r="L83" s="78"/>
    </row>
    <row r="84" spans="1:12" ht="51">
      <c r="A84" s="84"/>
      <c r="B84" s="85" t="s">
        <v>284</v>
      </c>
      <c r="C84" s="86"/>
      <c r="D84" s="7">
        <v>1559</v>
      </c>
      <c r="E84" s="7">
        <v>1427</v>
      </c>
      <c r="F84" s="7">
        <f>456.66+438.18</f>
        <v>894.84</v>
      </c>
      <c r="G84" s="7">
        <f>H84+I84</f>
        <v>739.87</v>
      </c>
      <c r="H84" s="7">
        <v>283.21</v>
      </c>
      <c r="I84" s="78">
        <v>456.66</v>
      </c>
      <c r="J84" s="78"/>
      <c r="K84" s="78"/>
      <c r="L84" s="78"/>
    </row>
    <row r="85" spans="1:12" s="90" customFormat="1" ht="25.5">
      <c r="A85" s="84"/>
      <c r="B85" s="115" t="s">
        <v>276</v>
      </c>
      <c r="C85" s="86"/>
      <c r="D85" s="7"/>
      <c r="E85" s="7"/>
      <c r="F85" s="7"/>
      <c r="G85" s="7">
        <f>H85+I85</f>
        <v>-17.11</v>
      </c>
      <c r="H85" s="99">
        <v>-0.25</v>
      </c>
      <c r="I85" s="78">
        <v>-16.86</v>
      </c>
      <c r="J85" s="78"/>
      <c r="K85" s="78"/>
      <c r="L85" s="78"/>
    </row>
    <row r="86" spans="1:12" ht="38.25">
      <c r="A86" s="84" t="s">
        <v>285</v>
      </c>
      <c r="B86" s="79" t="s">
        <v>286</v>
      </c>
      <c r="C86" s="86">
        <f aca="true" t="shared" si="35" ref="C86:I86">C87+C88+C89+C90+C91+C92+C93+C94</f>
        <v>0</v>
      </c>
      <c r="D86" s="86">
        <f t="shared" si="35"/>
        <v>17906</v>
      </c>
      <c r="E86" s="86">
        <f t="shared" si="35"/>
        <v>7695</v>
      </c>
      <c r="F86" s="86">
        <f t="shared" si="35"/>
        <v>7695</v>
      </c>
      <c r="G86" s="86">
        <f t="shared" si="35"/>
        <v>7691.5</v>
      </c>
      <c r="H86" s="86">
        <f t="shared" si="35"/>
        <v>2000.46</v>
      </c>
      <c r="I86" s="86">
        <f t="shared" si="35"/>
        <v>5691.04</v>
      </c>
      <c r="J86" s="78"/>
      <c r="K86" s="78"/>
      <c r="L86" s="78"/>
    </row>
    <row r="87" spans="1:12" s="12" customFormat="1" ht="12.75">
      <c r="A87" s="84"/>
      <c r="B87" s="106" t="s">
        <v>287</v>
      </c>
      <c r="C87" s="86"/>
      <c r="D87" s="122">
        <v>80</v>
      </c>
      <c r="E87" s="10">
        <v>26</v>
      </c>
      <c r="F87" s="10">
        <v>26</v>
      </c>
      <c r="G87" s="10">
        <f>H87+I87</f>
        <v>25.03</v>
      </c>
      <c r="H87" s="10">
        <v>5.27</v>
      </c>
      <c r="I87" s="78">
        <v>19.76</v>
      </c>
      <c r="J87" s="78"/>
      <c r="K87" s="78"/>
      <c r="L87" s="78"/>
    </row>
    <row r="88" spans="1:12" ht="25.5">
      <c r="A88" s="84"/>
      <c r="B88" s="106" t="s">
        <v>288</v>
      </c>
      <c r="C88" s="86"/>
      <c r="D88" s="122"/>
      <c r="E88" s="10"/>
      <c r="F88" s="10"/>
      <c r="G88" s="10">
        <f aca="true" t="shared" si="36" ref="G88:G95">H88+I88</f>
        <v>0</v>
      </c>
      <c r="H88" s="7"/>
      <c r="I88" s="78">
        <v>0</v>
      </c>
      <c r="J88" s="78"/>
      <c r="K88" s="78"/>
      <c r="L88" s="78"/>
    </row>
    <row r="89" spans="1:12" ht="25.5">
      <c r="A89" s="84"/>
      <c r="B89" s="106" t="s">
        <v>289</v>
      </c>
      <c r="C89" s="86"/>
      <c r="D89" s="122"/>
      <c r="E89" s="10"/>
      <c r="F89" s="10"/>
      <c r="G89" s="10">
        <f t="shared" si="36"/>
        <v>0</v>
      </c>
      <c r="H89" s="7"/>
      <c r="I89" s="78">
        <v>0</v>
      </c>
      <c r="J89" s="78"/>
      <c r="K89" s="78"/>
      <c r="L89" s="78"/>
    </row>
    <row r="90" spans="1:12" ht="12.75">
      <c r="A90" s="84"/>
      <c r="B90" s="106" t="s">
        <v>290</v>
      </c>
      <c r="C90" s="86"/>
      <c r="D90" s="122">
        <v>8669</v>
      </c>
      <c r="E90" s="7">
        <v>3326</v>
      </c>
      <c r="F90" s="7">
        <v>3326</v>
      </c>
      <c r="G90" s="10">
        <f t="shared" si="36"/>
        <v>3325.24</v>
      </c>
      <c r="H90" s="7">
        <v>856.24</v>
      </c>
      <c r="I90" s="78">
        <v>2469</v>
      </c>
      <c r="J90" s="78"/>
      <c r="K90" s="78"/>
      <c r="L90" s="78"/>
    </row>
    <row r="91" spans="1:12" ht="12.75">
      <c r="A91" s="84"/>
      <c r="B91" s="116" t="s">
        <v>291</v>
      </c>
      <c r="C91" s="86"/>
      <c r="D91" s="123">
        <v>47</v>
      </c>
      <c r="E91" s="7">
        <v>10</v>
      </c>
      <c r="F91" s="7">
        <v>10</v>
      </c>
      <c r="G91" s="10">
        <f t="shared" si="36"/>
        <v>9.05</v>
      </c>
      <c r="H91" s="7">
        <v>2.11</v>
      </c>
      <c r="I91" s="78">
        <v>6.94</v>
      </c>
      <c r="J91" s="78"/>
      <c r="K91" s="78"/>
      <c r="L91" s="78"/>
    </row>
    <row r="92" spans="1:12" ht="25.5">
      <c r="A92" s="84"/>
      <c r="B92" s="106" t="s">
        <v>292</v>
      </c>
      <c r="C92" s="86"/>
      <c r="D92" s="122">
        <v>959</v>
      </c>
      <c r="E92" s="7">
        <v>390</v>
      </c>
      <c r="F92" s="7">
        <v>390</v>
      </c>
      <c r="G92" s="10">
        <f t="shared" si="36"/>
        <v>389.36</v>
      </c>
      <c r="H92" s="7">
        <v>112.2</v>
      </c>
      <c r="I92" s="78">
        <v>277.16</v>
      </c>
      <c r="J92" s="78"/>
      <c r="K92" s="78"/>
      <c r="L92" s="78"/>
    </row>
    <row r="93" spans="1:12" ht="12.75">
      <c r="A93" s="84"/>
      <c r="B93" s="117" t="s">
        <v>293</v>
      </c>
      <c r="C93" s="86"/>
      <c r="D93" s="131">
        <v>8151</v>
      </c>
      <c r="E93" s="7">
        <v>3943</v>
      </c>
      <c r="F93" s="7">
        <v>3943</v>
      </c>
      <c r="G93" s="10">
        <f t="shared" si="36"/>
        <v>3942.8199999999997</v>
      </c>
      <c r="H93" s="7">
        <v>1024.64</v>
      </c>
      <c r="I93" s="78">
        <v>2918.18</v>
      </c>
      <c r="J93" s="78"/>
      <c r="K93" s="78"/>
      <c r="L93" s="78"/>
    </row>
    <row r="94" spans="1:12" ht="12.75">
      <c r="A94" s="84"/>
      <c r="B94" s="117" t="s">
        <v>294</v>
      </c>
      <c r="C94" s="86"/>
      <c r="D94" s="131"/>
      <c r="E94" s="7"/>
      <c r="F94" s="7"/>
      <c r="G94" s="10">
        <f t="shared" si="36"/>
        <v>0</v>
      </c>
      <c r="H94" s="7"/>
      <c r="I94" s="78">
        <v>0</v>
      </c>
      <c r="J94" s="78"/>
      <c r="K94" s="78"/>
      <c r="L94" s="78"/>
    </row>
    <row r="95" spans="1:12" ht="25.5">
      <c r="A95" s="84"/>
      <c r="B95" s="115" t="s">
        <v>276</v>
      </c>
      <c r="C95" s="86"/>
      <c r="D95" s="132"/>
      <c r="E95" s="7"/>
      <c r="F95" s="7"/>
      <c r="G95" s="10">
        <f t="shared" si="36"/>
        <v>-0.9</v>
      </c>
      <c r="H95" s="7">
        <v>-0.16</v>
      </c>
      <c r="I95" s="78">
        <v>-0.74</v>
      </c>
      <c r="J95" s="78"/>
      <c r="K95" s="78"/>
      <c r="L95" s="78"/>
    </row>
    <row r="96" spans="1:12" ht="25.5">
      <c r="A96" s="84" t="s">
        <v>295</v>
      </c>
      <c r="B96" s="79" t="s">
        <v>296</v>
      </c>
      <c r="C96" s="86">
        <f aca="true" t="shared" si="37" ref="C96:I96">C97+C98+C99+C100+C101+C102+C103+C104+C105</f>
        <v>0</v>
      </c>
      <c r="D96" s="86">
        <f t="shared" si="37"/>
        <v>1538</v>
      </c>
      <c r="E96" s="86">
        <f t="shared" si="37"/>
        <v>596</v>
      </c>
      <c r="F96" s="86">
        <f t="shared" si="37"/>
        <v>596</v>
      </c>
      <c r="G96" s="86">
        <f t="shared" si="37"/>
        <v>595.57</v>
      </c>
      <c r="H96" s="86">
        <f t="shared" si="37"/>
        <v>150.06</v>
      </c>
      <c r="I96" s="86">
        <f t="shared" si="37"/>
        <v>445.51000000000005</v>
      </c>
      <c r="J96" s="78"/>
      <c r="K96" s="78"/>
      <c r="L96" s="78"/>
    </row>
    <row r="97" spans="1:12" ht="12.75">
      <c r="A97" s="84"/>
      <c r="B97" s="106" t="s">
        <v>290</v>
      </c>
      <c r="C97" s="86"/>
      <c r="D97" s="122">
        <v>1518</v>
      </c>
      <c r="E97" s="7">
        <v>586</v>
      </c>
      <c r="F97" s="7">
        <v>586</v>
      </c>
      <c r="G97" s="7">
        <f>H97+I97</f>
        <v>585.72</v>
      </c>
      <c r="H97" s="7">
        <v>150.06</v>
      </c>
      <c r="I97" s="78">
        <v>435.66</v>
      </c>
      <c r="J97" s="78"/>
      <c r="K97" s="78"/>
      <c r="L97" s="78"/>
    </row>
    <row r="98" spans="1:12" ht="25.5">
      <c r="A98" s="84"/>
      <c r="B98" s="118" t="s">
        <v>297</v>
      </c>
      <c r="C98" s="86"/>
      <c r="D98" s="124"/>
      <c r="E98" s="7"/>
      <c r="F98" s="7"/>
      <c r="G98" s="7"/>
      <c r="H98" s="7"/>
      <c r="I98" s="78"/>
      <c r="J98" s="78"/>
      <c r="K98" s="78"/>
      <c r="L98" s="78"/>
    </row>
    <row r="99" spans="1:12" ht="12.75">
      <c r="A99" s="84"/>
      <c r="B99" s="119" t="s">
        <v>298</v>
      </c>
      <c r="C99" s="86"/>
      <c r="D99" s="125">
        <v>20</v>
      </c>
      <c r="E99" s="7">
        <v>10</v>
      </c>
      <c r="F99" s="7">
        <v>10</v>
      </c>
      <c r="G99" s="7">
        <f>H99+I99</f>
        <v>9.85</v>
      </c>
      <c r="H99" s="7"/>
      <c r="I99" s="78">
        <v>9.85</v>
      </c>
      <c r="J99" s="78"/>
      <c r="K99" s="78"/>
      <c r="L99" s="78"/>
    </row>
    <row r="100" spans="1:12" ht="25.5">
      <c r="A100" s="84"/>
      <c r="B100" s="119" t="s">
        <v>299</v>
      </c>
      <c r="C100" s="86"/>
      <c r="D100" s="125"/>
      <c r="E100" s="7"/>
      <c r="F100" s="7"/>
      <c r="G100" s="7"/>
      <c r="H100" s="7"/>
      <c r="I100" s="78"/>
      <c r="J100" s="78"/>
      <c r="K100" s="78"/>
      <c r="L100" s="78"/>
    </row>
    <row r="101" spans="1:12" ht="25.5">
      <c r="A101" s="84"/>
      <c r="B101" s="119" t="s">
        <v>300</v>
      </c>
      <c r="C101" s="86"/>
      <c r="D101" s="125"/>
      <c r="E101" s="7"/>
      <c r="F101" s="7"/>
      <c r="G101" s="7"/>
      <c r="H101" s="7"/>
      <c r="I101" s="78"/>
      <c r="J101" s="78"/>
      <c r="K101" s="78"/>
      <c r="L101" s="78"/>
    </row>
    <row r="102" spans="1:12" ht="12.75">
      <c r="A102" s="84"/>
      <c r="B102" s="106" t="s">
        <v>287</v>
      </c>
      <c r="C102" s="86"/>
      <c r="D102" s="122"/>
      <c r="E102" s="7"/>
      <c r="F102" s="7"/>
      <c r="G102" s="7"/>
      <c r="H102" s="7"/>
      <c r="I102" s="78"/>
      <c r="J102" s="78"/>
      <c r="K102" s="78"/>
      <c r="L102" s="78"/>
    </row>
    <row r="103" spans="1:12" s="12" customFormat="1" ht="12.75">
      <c r="A103" s="84"/>
      <c r="B103" s="119" t="s">
        <v>301</v>
      </c>
      <c r="C103" s="86"/>
      <c r="D103" s="125"/>
      <c r="E103" s="7"/>
      <c r="F103" s="7"/>
      <c r="G103" s="100"/>
      <c r="H103" s="100"/>
      <c r="I103" s="78"/>
      <c r="J103" s="78"/>
      <c r="K103" s="78"/>
      <c r="L103" s="78"/>
    </row>
    <row r="104" spans="1:12" s="12" customFormat="1" ht="12.75">
      <c r="A104" s="84"/>
      <c r="B104" s="120" t="s">
        <v>302</v>
      </c>
      <c r="C104" s="86"/>
      <c r="D104" s="126"/>
      <c r="E104" s="7"/>
      <c r="F104" s="7"/>
      <c r="G104" s="100"/>
      <c r="H104" s="100"/>
      <c r="I104" s="78"/>
      <c r="J104" s="78"/>
      <c r="K104" s="78"/>
      <c r="L104" s="78"/>
    </row>
    <row r="105" spans="1:12" s="12" customFormat="1" ht="25.5">
      <c r="A105" s="84"/>
      <c r="B105" s="120" t="s">
        <v>303</v>
      </c>
      <c r="C105" s="86"/>
      <c r="D105" s="126"/>
      <c r="E105" s="7"/>
      <c r="F105" s="7"/>
      <c r="G105" s="100"/>
      <c r="H105" s="100"/>
      <c r="I105" s="78"/>
      <c r="J105" s="78"/>
      <c r="K105" s="78"/>
      <c r="L105" s="78"/>
    </row>
    <row r="106" spans="1:12" s="12" customFormat="1" ht="25.5">
      <c r="A106" s="84"/>
      <c r="B106" s="115" t="s">
        <v>276</v>
      </c>
      <c r="C106" s="86"/>
      <c r="D106" s="10"/>
      <c r="E106" s="7"/>
      <c r="F106" s="7"/>
      <c r="G106" s="100"/>
      <c r="H106" s="100"/>
      <c r="I106" s="78"/>
      <c r="J106" s="78"/>
      <c r="K106" s="78"/>
      <c r="L106" s="78"/>
    </row>
    <row r="107" spans="1:12" s="12" customFormat="1" ht="25.5">
      <c r="A107" s="84" t="s">
        <v>304</v>
      </c>
      <c r="B107" s="101" t="s">
        <v>305</v>
      </c>
      <c r="C107" s="77"/>
      <c r="D107" s="7">
        <v>7139.59</v>
      </c>
      <c r="E107" s="7">
        <v>2319</v>
      </c>
      <c r="F107" s="7">
        <f>597+607.67</f>
        <v>1204.67</v>
      </c>
      <c r="G107" s="7">
        <f>H107+I107</f>
        <v>997.76</v>
      </c>
      <c r="H107" s="7">
        <v>201.76</v>
      </c>
      <c r="I107" s="78">
        <v>796</v>
      </c>
      <c r="J107" s="78"/>
      <c r="K107" s="78"/>
      <c r="L107" s="78"/>
    </row>
    <row r="108" spans="1:12" ht="25.5">
      <c r="A108" s="84"/>
      <c r="B108" s="115" t="s">
        <v>276</v>
      </c>
      <c r="C108" s="77"/>
      <c r="D108" s="10"/>
      <c r="E108" s="10"/>
      <c r="F108" s="10"/>
      <c r="G108" s="102"/>
      <c r="H108" s="102"/>
      <c r="I108" s="78"/>
      <c r="J108" s="78"/>
      <c r="K108" s="78"/>
      <c r="L108" s="78"/>
    </row>
    <row r="109" spans="1:12" ht="12.75">
      <c r="A109" s="84" t="s">
        <v>306</v>
      </c>
      <c r="B109" s="87" t="s">
        <v>307</v>
      </c>
      <c r="C109" s="86"/>
      <c r="D109" s="7">
        <v>1811</v>
      </c>
      <c r="E109" s="7">
        <v>1806</v>
      </c>
      <c r="F109" s="7">
        <f>499+494</f>
        <v>993</v>
      </c>
      <c r="G109" s="130">
        <f>H109+I109</f>
        <v>912.97</v>
      </c>
      <c r="H109" s="130">
        <v>249.98</v>
      </c>
      <c r="I109" s="78">
        <v>662.99</v>
      </c>
      <c r="J109" s="78"/>
      <c r="K109" s="78"/>
      <c r="L109" s="78"/>
    </row>
    <row r="110" spans="1:12" ht="25.5">
      <c r="A110" s="84"/>
      <c r="B110" s="115" t="s">
        <v>276</v>
      </c>
      <c r="C110" s="86"/>
      <c r="D110" s="10"/>
      <c r="E110" s="10"/>
      <c r="F110" s="10"/>
      <c r="G110" s="102"/>
      <c r="H110" s="102"/>
      <c r="I110" s="78"/>
      <c r="J110" s="78"/>
      <c r="K110" s="78"/>
      <c r="L110" s="78"/>
    </row>
    <row r="111" spans="1:12" s="12" customFormat="1" ht="12.75">
      <c r="A111" s="75" t="s">
        <v>308</v>
      </c>
      <c r="B111" s="79" t="s">
        <v>309</v>
      </c>
      <c r="C111" s="80">
        <f aca="true" t="shared" si="38" ref="C111:I111">+C112+C116+C118+C122+C127</f>
        <v>0</v>
      </c>
      <c r="D111" s="80">
        <f t="shared" si="38"/>
        <v>26702.11</v>
      </c>
      <c r="E111" s="80">
        <f t="shared" si="38"/>
        <v>26799.11</v>
      </c>
      <c r="F111" s="80">
        <f t="shared" si="38"/>
        <v>14868.55</v>
      </c>
      <c r="G111" s="80">
        <f t="shared" si="38"/>
        <v>12413.11</v>
      </c>
      <c r="H111" s="80">
        <f t="shared" si="38"/>
        <v>2429.11</v>
      </c>
      <c r="I111" s="80">
        <f t="shared" si="38"/>
        <v>9984</v>
      </c>
      <c r="J111" s="78"/>
      <c r="K111" s="78"/>
      <c r="L111" s="78"/>
    </row>
    <row r="112" spans="1:12" s="12" customFormat="1" ht="12.75">
      <c r="A112" s="75" t="s">
        <v>310</v>
      </c>
      <c r="B112" s="79" t="s">
        <v>311</v>
      </c>
      <c r="C112" s="77">
        <f aca="true" t="shared" si="39" ref="C112:I112">+C113+C114</f>
        <v>0</v>
      </c>
      <c r="D112" s="77">
        <f t="shared" si="39"/>
        <v>18517.11</v>
      </c>
      <c r="E112" s="77">
        <f t="shared" si="39"/>
        <v>18714.11</v>
      </c>
      <c r="F112" s="77">
        <f t="shared" si="39"/>
        <v>10303.56</v>
      </c>
      <c r="G112" s="77">
        <f t="shared" si="39"/>
        <v>8633.29</v>
      </c>
      <c r="H112" s="77">
        <f t="shared" si="39"/>
        <v>1643.02</v>
      </c>
      <c r="I112" s="77">
        <f t="shared" si="39"/>
        <v>6990.2699999999995</v>
      </c>
      <c r="J112" s="78"/>
      <c r="K112" s="78"/>
      <c r="L112" s="78"/>
    </row>
    <row r="113" spans="1:12" s="12" customFormat="1" ht="12.75">
      <c r="A113" s="84"/>
      <c r="B113" s="103" t="s">
        <v>312</v>
      </c>
      <c r="C113" s="86"/>
      <c r="D113" s="7">
        <v>18104</v>
      </c>
      <c r="E113" s="7">
        <v>18301</v>
      </c>
      <c r="F113" s="7">
        <f>5286.68+4774.53</f>
        <v>10061.21</v>
      </c>
      <c r="G113" s="7">
        <f>H113+I113</f>
        <v>8426.68</v>
      </c>
      <c r="H113" s="7">
        <v>1600.02</v>
      </c>
      <c r="I113" s="78">
        <v>6826.66</v>
      </c>
      <c r="J113" s="78"/>
      <c r="K113" s="78"/>
      <c r="L113" s="78"/>
    </row>
    <row r="114" spans="1:12" s="12" customFormat="1" ht="12.75">
      <c r="A114" s="84"/>
      <c r="B114" s="103" t="s">
        <v>313</v>
      </c>
      <c r="C114" s="86"/>
      <c r="D114" s="7">
        <v>413.11</v>
      </c>
      <c r="E114" s="7">
        <v>413.11</v>
      </c>
      <c r="F114" s="7">
        <f>118.11+124.24</f>
        <v>242.35</v>
      </c>
      <c r="G114" s="7">
        <f>H114+I114</f>
        <v>206.61</v>
      </c>
      <c r="H114" s="85">
        <v>43</v>
      </c>
      <c r="I114" s="78">
        <v>163.61</v>
      </c>
      <c r="J114" s="78"/>
      <c r="K114" s="78"/>
      <c r="L114" s="78"/>
    </row>
    <row r="115" spans="1:12" s="12" customFormat="1" ht="25.5">
      <c r="A115" s="84"/>
      <c r="B115" s="115" t="s">
        <v>276</v>
      </c>
      <c r="C115" s="86"/>
      <c r="D115" s="10"/>
      <c r="E115" s="7"/>
      <c r="F115" s="7"/>
      <c r="G115" s="7">
        <f>H115+I115</f>
        <v>-7.29</v>
      </c>
      <c r="H115" s="10">
        <v>-0.42</v>
      </c>
      <c r="I115" s="78">
        <v>-6.87</v>
      </c>
      <c r="J115" s="78"/>
      <c r="K115" s="78"/>
      <c r="L115" s="78"/>
    </row>
    <row r="116" spans="1:12" s="12" customFormat="1" ht="25.5">
      <c r="A116" s="84" t="s">
        <v>314</v>
      </c>
      <c r="B116" s="104" t="s">
        <v>315</v>
      </c>
      <c r="C116" s="86"/>
      <c r="D116" s="7">
        <v>4170</v>
      </c>
      <c r="E116" s="7">
        <v>4217</v>
      </c>
      <c r="F116" s="7">
        <f>1221+1180.87</f>
        <v>2401.87</v>
      </c>
      <c r="G116" s="7">
        <f>H116+I116</f>
        <v>2055</v>
      </c>
      <c r="H116" s="85">
        <v>406</v>
      </c>
      <c r="I116" s="78">
        <v>1649</v>
      </c>
      <c r="J116" s="78"/>
      <c r="K116" s="78"/>
      <c r="L116" s="78"/>
    </row>
    <row r="117" spans="1:12" s="12" customFormat="1" ht="25.5">
      <c r="A117" s="84"/>
      <c r="B117" s="115" t="s">
        <v>276</v>
      </c>
      <c r="C117" s="86"/>
      <c r="D117" s="10"/>
      <c r="E117" s="10"/>
      <c r="F117" s="10"/>
      <c r="G117" s="7">
        <f>H117+I117</f>
        <v>-8.75</v>
      </c>
      <c r="H117" s="7"/>
      <c r="I117" s="78">
        <v>-8.75</v>
      </c>
      <c r="J117" s="78"/>
      <c r="K117" s="78"/>
      <c r="L117" s="78"/>
    </row>
    <row r="118" spans="1:12" s="12" customFormat="1" ht="12.75">
      <c r="A118" s="75" t="s">
        <v>316</v>
      </c>
      <c r="B118" s="105" t="s">
        <v>317</v>
      </c>
      <c r="C118" s="86">
        <f aca="true" t="shared" si="40" ref="C118:I118">+C119+C120</f>
        <v>0</v>
      </c>
      <c r="D118" s="86">
        <f t="shared" si="40"/>
        <v>491</v>
      </c>
      <c r="E118" s="86">
        <f t="shared" si="40"/>
        <v>525</v>
      </c>
      <c r="F118" s="86">
        <f t="shared" si="40"/>
        <v>285.33</v>
      </c>
      <c r="G118" s="86">
        <f t="shared" si="40"/>
        <v>240.67000000000002</v>
      </c>
      <c r="H118" s="86">
        <f t="shared" si="40"/>
        <v>44.67</v>
      </c>
      <c r="I118" s="86">
        <f t="shared" si="40"/>
        <v>196</v>
      </c>
      <c r="J118" s="78"/>
      <c r="K118" s="78"/>
      <c r="L118" s="78"/>
    </row>
    <row r="119" spans="1:12" ht="12.75">
      <c r="A119" s="84"/>
      <c r="B119" s="103" t="s">
        <v>312</v>
      </c>
      <c r="C119" s="86"/>
      <c r="D119" s="7">
        <v>491</v>
      </c>
      <c r="E119" s="7">
        <v>525</v>
      </c>
      <c r="F119" s="7">
        <f>159+126.33</f>
        <v>285.33</v>
      </c>
      <c r="G119" s="7">
        <f>H119+I119</f>
        <v>240.67000000000002</v>
      </c>
      <c r="H119" s="7">
        <v>44.67</v>
      </c>
      <c r="I119" s="78">
        <v>196</v>
      </c>
      <c r="J119" s="78"/>
      <c r="K119" s="78"/>
      <c r="L119" s="78"/>
    </row>
    <row r="120" spans="1:66" ht="38.25">
      <c r="A120" s="84"/>
      <c r="B120" s="103" t="s">
        <v>318</v>
      </c>
      <c r="C120" s="86"/>
      <c r="D120" s="10"/>
      <c r="E120" s="7"/>
      <c r="F120" s="7"/>
      <c r="G120" s="7"/>
      <c r="H120" s="127"/>
      <c r="I120" s="30"/>
      <c r="J120" s="30"/>
      <c r="K120" s="8"/>
      <c r="L120" s="8"/>
      <c r="M120" s="30"/>
      <c r="N120" s="30"/>
      <c r="O120" s="30"/>
      <c r="P120" s="30"/>
      <c r="Q120" s="30"/>
      <c r="R120" s="30"/>
      <c r="S120" s="30"/>
      <c r="T120" s="30"/>
      <c r="U120" s="30"/>
      <c r="V120" s="30"/>
      <c r="W120" s="30"/>
      <c r="X120" s="30"/>
      <c r="Y120" s="30"/>
      <c r="Z120" s="30"/>
      <c r="AA120" s="30"/>
      <c r="AB120" s="30"/>
      <c r="AC120" s="30"/>
      <c r="AD120" s="30"/>
      <c r="AE120" s="30"/>
      <c r="AF120" s="3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row>
    <row r="121" spans="1:12" s="12" customFormat="1" ht="25.5">
      <c r="A121" s="84"/>
      <c r="B121" s="115" t="s">
        <v>276</v>
      </c>
      <c r="C121" s="86"/>
      <c r="D121" s="10"/>
      <c r="E121" s="7"/>
      <c r="F121" s="7"/>
      <c r="G121" s="7">
        <f>H121+I121</f>
        <v>-0.04</v>
      </c>
      <c r="H121" s="10"/>
      <c r="I121" s="78">
        <v>-0.04</v>
      </c>
      <c r="J121" s="78"/>
      <c r="K121" s="78"/>
      <c r="L121" s="78"/>
    </row>
    <row r="122" spans="1:12" ht="25.5">
      <c r="A122" s="75" t="s">
        <v>319</v>
      </c>
      <c r="B122" s="105" t="s">
        <v>320</v>
      </c>
      <c r="C122" s="77">
        <f aca="true" t="shared" si="41" ref="C122:I122">+C123+C124+C125</f>
        <v>0</v>
      </c>
      <c r="D122" s="77">
        <f t="shared" si="41"/>
        <v>2783</v>
      </c>
      <c r="E122" s="77">
        <f t="shared" si="41"/>
        <v>2638</v>
      </c>
      <c r="F122" s="77">
        <f t="shared" si="41"/>
        <v>1518.06</v>
      </c>
      <c r="G122" s="77">
        <f t="shared" si="41"/>
        <v>1228.38</v>
      </c>
      <c r="H122" s="77">
        <f t="shared" si="41"/>
        <v>291.38</v>
      </c>
      <c r="I122" s="77">
        <f t="shared" si="41"/>
        <v>937</v>
      </c>
      <c r="J122" s="78"/>
      <c r="K122" s="78"/>
      <c r="L122" s="78"/>
    </row>
    <row r="123" spans="1:12" ht="12.75">
      <c r="A123" s="84"/>
      <c r="B123" s="85" t="s">
        <v>369</v>
      </c>
      <c r="C123" s="86"/>
      <c r="D123" s="7">
        <v>2773</v>
      </c>
      <c r="E123" s="7">
        <v>2632</v>
      </c>
      <c r="F123" s="7">
        <f>766+746.06</f>
        <v>1512.06</v>
      </c>
      <c r="G123" s="7">
        <f>H123+I123</f>
        <v>1222.46</v>
      </c>
      <c r="H123" s="7">
        <v>289.46</v>
      </c>
      <c r="I123" s="78">
        <v>933</v>
      </c>
      <c r="J123" s="78"/>
      <c r="K123" s="78"/>
      <c r="L123" s="78"/>
    </row>
    <row r="124" spans="1:12" s="12" customFormat="1" ht="25.5">
      <c r="A124" s="84"/>
      <c r="B124" s="85" t="s">
        <v>370</v>
      </c>
      <c r="C124" s="86"/>
      <c r="D124" s="10"/>
      <c r="E124" s="7"/>
      <c r="F124" s="7"/>
      <c r="G124" s="7"/>
      <c r="H124" s="10"/>
      <c r="I124" s="78"/>
      <c r="J124" s="78"/>
      <c r="K124" s="78"/>
      <c r="L124" s="78"/>
    </row>
    <row r="125" spans="1:12" ht="25.5">
      <c r="A125" s="84"/>
      <c r="B125" s="85" t="s">
        <v>321</v>
      </c>
      <c r="C125" s="86"/>
      <c r="D125" s="7">
        <v>10</v>
      </c>
      <c r="E125" s="7">
        <v>6</v>
      </c>
      <c r="F125" s="7">
        <v>6</v>
      </c>
      <c r="G125" s="7">
        <f>H125+I125</f>
        <v>5.92</v>
      </c>
      <c r="H125" s="7">
        <v>1.92</v>
      </c>
      <c r="I125" s="78">
        <v>4</v>
      </c>
      <c r="J125" s="78"/>
      <c r="K125" s="78"/>
      <c r="L125" s="78"/>
    </row>
    <row r="126" spans="1:12" ht="25.5">
      <c r="A126" s="84"/>
      <c r="B126" s="115" t="s">
        <v>276</v>
      </c>
      <c r="C126" s="86"/>
      <c r="D126" s="10"/>
      <c r="E126" s="7"/>
      <c r="F126" s="7"/>
      <c r="G126" s="7">
        <f>H126+I126</f>
        <v>-0.74</v>
      </c>
      <c r="H126" s="7"/>
      <c r="I126" s="26">
        <v>-0.74</v>
      </c>
      <c r="K126" s="78"/>
      <c r="L126" s="78"/>
    </row>
    <row r="127" spans="1:12" ht="25.5">
      <c r="A127" s="75" t="s">
        <v>322</v>
      </c>
      <c r="B127" s="105" t="s">
        <v>323</v>
      </c>
      <c r="C127" s="86">
        <f aca="true" t="shared" si="42" ref="C127:I127">+C128+C129</f>
        <v>0</v>
      </c>
      <c r="D127" s="86">
        <f t="shared" si="42"/>
        <v>741</v>
      </c>
      <c r="E127" s="86">
        <f t="shared" si="42"/>
        <v>705</v>
      </c>
      <c r="F127" s="86">
        <f t="shared" si="42"/>
        <v>359.73</v>
      </c>
      <c r="G127" s="86">
        <f t="shared" si="42"/>
        <v>255.76999999999998</v>
      </c>
      <c r="H127" s="86">
        <f t="shared" si="42"/>
        <v>44.04</v>
      </c>
      <c r="I127" s="86">
        <f t="shared" si="42"/>
        <v>211.73</v>
      </c>
      <c r="K127" s="78"/>
      <c r="L127" s="78"/>
    </row>
    <row r="128" spans="1:12" ht="12.75">
      <c r="A128" s="75"/>
      <c r="B128" s="103" t="s">
        <v>312</v>
      </c>
      <c r="C128" s="86"/>
      <c r="D128" s="7">
        <v>741</v>
      </c>
      <c r="E128" s="7">
        <v>705</v>
      </c>
      <c r="F128" s="7">
        <f>166+193.73</f>
        <v>359.73</v>
      </c>
      <c r="G128" s="7">
        <f>H128+I128</f>
        <v>255.76999999999998</v>
      </c>
      <c r="H128" s="7">
        <v>44.04</v>
      </c>
      <c r="I128" s="26">
        <v>211.73</v>
      </c>
      <c r="K128" s="78"/>
      <c r="L128" s="78"/>
    </row>
    <row r="129" spans="1:12" ht="38.25">
      <c r="A129" s="84"/>
      <c r="B129" s="103" t="s">
        <v>318</v>
      </c>
      <c r="C129" s="86"/>
      <c r="D129" s="10"/>
      <c r="E129" s="7"/>
      <c r="F129" s="7"/>
      <c r="G129" s="7"/>
      <c r="H129" s="7"/>
      <c r="K129" s="78"/>
      <c r="L129" s="78"/>
    </row>
    <row r="130" spans="1:12" ht="25.5">
      <c r="A130" s="84"/>
      <c r="B130" s="115" t="s">
        <v>276</v>
      </c>
      <c r="C130" s="86"/>
      <c r="D130" s="10"/>
      <c r="E130" s="7"/>
      <c r="F130" s="7"/>
      <c r="G130" s="7"/>
      <c r="H130" s="7"/>
      <c r="K130" s="78"/>
      <c r="L130" s="78"/>
    </row>
    <row r="131" spans="1:12" ht="25.5">
      <c r="A131" s="75" t="s">
        <v>324</v>
      </c>
      <c r="B131" s="79" t="s">
        <v>372</v>
      </c>
      <c r="C131" s="86"/>
      <c r="D131" s="86"/>
      <c r="E131" s="133"/>
      <c r="F131" s="133"/>
      <c r="G131" s="86"/>
      <c r="H131" s="86"/>
      <c r="K131" s="78"/>
      <c r="L131" s="78"/>
    </row>
    <row r="132" spans="1:12" ht="25.5">
      <c r="A132" s="75"/>
      <c r="B132" s="115" t="s">
        <v>276</v>
      </c>
      <c r="C132" s="86"/>
      <c r="D132" s="10"/>
      <c r="E132" s="7"/>
      <c r="F132" s="7"/>
      <c r="G132" s="7"/>
      <c r="H132" s="7"/>
      <c r="K132" s="78"/>
      <c r="L132" s="78"/>
    </row>
    <row r="133" spans="1:12" ht="12.75">
      <c r="A133" s="75" t="s">
        <v>325</v>
      </c>
      <c r="B133" s="79" t="s">
        <v>326</v>
      </c>
      <c r="C133" s="80">
        <f aca="true" t="shared" si="43" ref="C133:I133">+C134+C143</f>
        <v>0</v>
      </c>
      <c r="D133" s="80">
        <f t="shared" si="43"/>
        <v>60687</v>
      </c>
      <c r="E133" s="80">
        <f t="shared" si="43"/>
        <v>60057</v>
      </c>
      <c r="F133" s="80">
        <f t="shared" si="43"/>
        <v>33244.14</v>
      </c>
      <c r="G133" s="80">
        <f t="shared" si="43"/>
        <v>27001.440000000002</v>
      </c>
      <c r="H133" s="80">
        <f t="shared" si="43"/>
        <v>6213.44</v>
      </c>
      <c r="I133" s="80">
        <f t="shared" si="43"/>
        <v>20788</v>
      </c>
      <c r="J133" s="31"/>
      <c r="K133" s="78"/>
      <c r="L133" s="78"/>
    </row>
    <row r="134" spans="1:12" ht="12.75">
      <c r="A134" s="84" t="s">
        <v>327</v>
      </c>
      <c r="B134" s="87" t="s">
        <v>328</v>
      </c>
      <c r="C134" s="86">
        <f aca="true" t="shared" si="44" ref="C134:I134">C135+C137+C136</f>
        <v>0</v>
      </c>
      <c r="D134" s="86">
        <f t="shared" si="44"/>
        <v>59651</v>
      </c>
      <c r="E134" s="86">
        <f t="shared" si="44"/>
        <v>59095</v>
      </c>
      <c r="F134" s="86">
        <f t="shared" si="44"/>
        <v>32684.81</v>
      </c>
      <c r="G134" s="86">
        <f t="shared" si="44"/>
        <v>26564.4</v>
      </c>
      <c r="H134" s="86">
        <f t="shared" si="44"/>
        <v>6120.4</v>
      </c>
      <c r="I134" s="86">
        <f t="shared" si="44"/>
        <v>20444</v>
      </c>
      <c r="J134" s="31"/>
      <c r="K134" s="78"/>
      <c r="L134" s="78"/>
    </row>
    <row r="135" spans="1:12" ht="12.75">
      <c r="A135" s="84"/>
      <c r="B135" s="85" t="s">
        <v>282</v>
      </c>
      <c r="C135" s="86"/>
      <c r="D135" s="7">
        <v>59651</v>
      </c>
      <c r="E135" s="99">
        <v>59095</v>
      </c>
      <c r="F135" s="99">
        <f>15333+17351.81</f>
        <v>32684.81</v>
      </c>
      <c r="G135" s="7">
        <f>H135+I135</f>
        <v>26564.4</v>
      </c>
      <c r="H135" s="7">
        <v>6120.4</v>
      </c>
      <c r="I135" s="31">
        <v>20444</v>
      </c>
      <c r="J135" s="31"/>
      <c r="K135" s="78"/>
      <c r="L135" s="78"/>
    </row>
    <row r="136" spans="1:12" ht="29.25" customHeight="1">
      <c r="A136" s="84"/>
      <c r="B136" s="106" t="s">
        <v>371</v>
      </c>
      <c r="C136" s="86"/>
      <c r="D136" s="10"/>
      <c r="E136" s="99"/>
      <c r="F136" s="99"/>
      <c r="G136" s="7"/>
      <c r="H136" s="7"/>
      <c r="I136" s="31"/>
      <c r="J136" s="31"/>
      <c r="K136" s="78"/>
      <c r="L136" s="78"/>
    </row>
    <row r="137" spans="1:12" ht="25.5">
      <c r="A137" s="84"/>
      <c r="B137" s="106" t="s">
        <v>329</v>
      </c>
      <c r="C137" s="86">
        <f aca="true" t="shared" si="45" ref="C137:H137">C138+C139+C140+C141</f>
        <v>0</v>
      </c>
      <c r="D137" s="86">
        <f t="shared" si="45"/>
        <v>0</v>
      </c>
      <c r="E137" s="86">
        <f t="shared" si="45"/>
        <v>0</v>
      </c>
      <c r="F137" s="86">
        <f t="shared" si="45"/>
        <v>0</v>
      </c>
      <c r="G137" s="86">
        <f t="shared" si="45"/>
        <v>0</v>
      </c>
      <c r="H137" s="86">
        <f t="shared" si="45"/>
        <v>0</v>
      </c>
      <c r="I137" s="26">
        <v>0</v>
      </c>
      <c r="K137" s="78"/>
      <c r="L137" s="78"/>
    </row>
    <row r="138" spans="1:12" ht="12.75">
      <c r="A138" s="84"/>
      <c r="B138" s="121" t="s">
        <v>330</v>
      </c>
      <c r="C138" s="86"/>
      <c r="D138" s="10"/>
      <c r="E138" s="10"/>
      <c r="F138" s="10"/>
      <c r="G138" s="7"/>
      <c r="H138" s="7"/>
      <c r="K138" s="78"/>
      <c r="L138" s="78"/>
    </row>
    <row r="139" spans="1:12" ht="25.5">
      <c r="A139" s="84"/>
      <c r="B139" s="121" t="s">
        <v>331</v>
      </c>
      <c r="C139" s="86"/>
      <c r="D139" s="10"/>
      <c r="E139" s="10"/>
      <c r="F139" s="10"/>
      <c r="G139" s="7"/>
      <c r="H139" s="7"/>
      <c r="K139" s="78"/>
      <c r="L139" s="78"/>
    </row>
    <row r="140" spans="1:12" ht="25.5">
      <c r="A140" s="84"/>
      <c r="B140" s="121" t="s">
        <v>332</v>
      </c>
      <c r="C140" s="86"/>
      <c r="D140" s="10"/>
      <c r="E140" s="10"/>
      <c r="F140" s="10"/>
      <c r="G140" s="7"/>
      <c r="H140" s="7"/>
      <c r="K140" s="78"/>
      <c r="L140" s="78"/>
    </row>
    <row r="141" spans="1:12" ht="25.5">
      <c r="A141" s="84"/>
      <c r="B141" s="121" t="s">
        <v>333</v>
      </c>
      <c r="C141" s="86"/>
      <c r="D141" s="10"/>
      <c r="E141" s="10"/>
      <c r="F141" s="10"/>
      <c r="G141" s="7"/>
      <c r="H141" s="7"/>
      <c r="K141" s="78"/>
      <c r="L141" s="78"/>
    </row>
    <row r="142" spans="1:12" ht="25.5">
      <c r="A142" s="84"/>
      <c r="B142" s="115" t="s">
        <v>276</v>
      </c>
      <c r="C142" s="86"/>
      <c r="D142" s="10"/>
      <c r="E142" s="10"/>
      <c r="F142" s="10"/>
      <c r="G142" s="7">
        <f aca="true" t="shared" si="46" ref="G142:G148">H142+I142</f>
        <v>-18.43</v>
      </c>
      <c r="H142" s="7"/>
      <c r="I142" s="26">
        <v>-18.43</v>
      </c>
      <c r="K142" s="78"/>
      <c r="L142" s="78"/>
    </row>
    <row r="143" spans="1:12" ht="12.75">
      <c r="A143" s="84" t="s">
        <v>334</v>
      </c>
      <c r="B143" s="87" t="s">
        <v>335</v>
      </c>
      <c r="C143" s="86"/>
      <c r="D143" s="7">
        <v>1036</v>
      </c>
      <c r="E143" s="7">
        <v>962</v>
      </c>
      <c r="F143" s="7">
        <f>255+304.33</f>
        <v>559.3299999999999</v>
      </c>
      <c r="G143" s="7">
        <f t="shared" si="46"/>
        <v>437.04</v>
      </c>
      <c r="H143" s="7">
        <v>93.04</v>
      </c>
      <c r="I143" s="26">
        <v>344</v>
      </c>
      <c r="K143" s="78"/>
      <c r="L143" s="78"/>
    </row>
    <row r="144" spans="1:12" ht="25.5">
      <c r="A144" s="84"/>
      <c r="B144" s="115" t="s">
        <v>276</v>
      </c>
      <c r="C144" s="86"/>
      <c r="D144" s="7"/>
      <c r="E144" s="7"/>
      <c r="F144" s="7"/>
      <c r="G144" s="7">
        <f t="shared" si="46"/>
        <v>0</v>
      </c>
      <c r="H144" s="7"/>
      <c r="I144" s="26">
        <v>0</v>
      </c>
      <c r="K144" s="78"/>
      <c r="L144" s="78"/>
    </row>
    <row r="145" spans="1:12" ht="12.75">
      <c r="A145" s="75" t="s">
        <v>336</v>
      </c>
      <c r="B145" s="79" t="s">
        <v>337</v>
      </c>
      <c r="C145" s="86"/>
      <c r="D145" s="7">
        <v>509</v>
      </c>
      <c r="E145" s="7">
        <v>494</v>
      </c>
      <c r="F145" s="7">
        <f>140+112.6</f>
        <v>252.6</v>
      </c>
      <c r="G145" s="7">
        <f t="shared" si="46"/>
        <v>196.60999999999999</v>
      </c>
      <c r="H145" s="7">
        <v>35.01</v>
      </c>
      <c r="I145" s="26">
        <v>161.6</v>
      </c>
      <c r="K145" s="78"/>
      <c r="L145" s="78"/>
    </row>
    <row r="146" spans="1:12" ht="25.5">
      <c r="A146" s="75"/>
      <c r="B146" s="115" t="s">
        <v>276</v>
      </c>
      <c r="C146" s="86"/>
      <c r="D146" s="10"/>
      <c r="E146" s="10"/>
      <c r="F146" s="10"/>
      <c r="G146" s="7">
        <f t="shared" si="46"/>
        <v>0</v>
      </c>
      <c r="H146" s="7"/>
      <c r="I146" s="26">
        <v>0</v>
      </c>
      <c r="K146" s="78"/>
      <c r="L146" s="78"/>
    </row>
    <row r="147" spans="1:12" ht="25.5">
      <c r="A147" s="75" t="s">
        <v>338</v>
      </c>
      <c r="B147" s="79" t="s">
        <v>339</v>
      </c>
      <c r="C147" s="86"/>
      <c r="D147" s="10">
        <v>128.6</v>
      </c>
      <c r="E147" s="10">
        <v>128.6</v>
      </c>
      <c r="F147" s="10">
        <v>128.6</v>
      </c>
      <c r="G147" s="7">
        <f t="shared" si="46"/>
        <v>128.6</v>
      </c>
      <c r="H147" s="10">
        <v>128.6</v>
      </c>
      <c r="I147" s="10"/>
      <c r="K147" s="78"/>
      <c r="L147" s="78"/>
    </row>
    <row r="148" spans="1:12" ht="25.5">
      <c r="A148" s="75"/>
      <c r="B148" s="115" t="s">
        <v>276</v>
      </c>
      <c r="C148" s="86"/>
      <c r="D148" s="10"/>
      <c r="E148" s="10"/>
      <c r="F148" s="10"/>
      <c r="G148" s="7">
        <f t="shared" si="46"/>
        <v>-4.21</v>
      </c>
      <c r="H148" s="7"/>
      <c r="I148" s="26">
        <v>-4.21</v>
      </c>
      <c r="K148" s="78"/>
      <c r="L148" s="78"/>
    </row>
    <row r="149" spans="1:12" ht="25.5">
      <c r="A149" s="107" t="s">
        <v>340</v>
      </c>
      <c r="B149" s="108" t="s">
        <v>341</v>
      </c>
      <c r="C149" s="86">
        <f>C148+C146+C144+C142+C132+C130+C126+C121+C117+C115+C110+C108+C106+C95+C85+C78</f>
        <v>0</v>
      </c>
      <c r="D149" s="86">
        <f>D148+D146+D144+D142+D132+D130+D126+D121+D117+D115+D110+D108+D106+D95+D85+D78</f>
        <v>0</v>
      </c>
      <c r="E149" s="86">
        <f>E148+E146+E144+E142+E132+E130+E126+E121+E117+E115+E110+E108+E106+E95+E85+E78</f>
        <v>0</v>
      </c>
      <c r="F149" s="86">
        <f>F148+F146+F144+F142+F132+F130+F126+F121+F117+F115+F110+F108+F106+F95+F85+F78</f>
        <v>0</v>
      </c>
      <c r="G149" s="86">
        <f>G148+G146+G144+G142+G132+G130+G126+G121+G117+G115+G110+G108+G106+G95+G85+G78</f>
        <v>-57.47</v>
      </c>
      <c r="H149" s="86">
        <f>H148+H146+H144+H142+H132+H130+H126+H121+H117+H115+H110+H108+H106+H95+H85+H78</f>
        <v>-0.83</v>
      </c>
      <c r="I149" s="26">
        <v>-56.64</v>
      </c>
      <c r="K149" s="78"/>
      <c r="L149" s="78"/>
    </row>
    <row r="150" spans="1:12" ht="38.25">
      <c r="A150" s="109" t="s">
        <v>342</v>
      </c>
      <c r="B150" s="110" t="s">
        <v>168</v>
      </c>
      <c r="C150" s="86">
        <f aca="true" t="shared" si="47" ref="C150:I150">+C151+C152</f>
        <v>0</v>
      </c>
      <c r="D150" s="86">
        <f t="shared" si="47"/>
        <v>0</v>
      </c>
      <c r="E150" s="86">
        <f t="shared" si="47"/>
        <v>0</v>
      </c>
      <c r="F150" s="86">
        <f t="shared" si="47"/>
        <v>0</v>
      </c>
      <c r="G150" s="86">
        <f t="shared" si="47"/>
        <v>0</v>
      </c>
      <c r="H150" s="86">
        <f t="shared" si="47"/>
        <v>0</v>
      </c>
      <c r="I150" s="26">
        <v>0</v>
      </c>
      <c r="K150" s="78"/>
      <c r="L150" s="78"/>
    </row>
    <row r="151" spans="1:12" ht="12.75">
      <c r="A151" s="107" t="s">
        <v>343</v>
      </c>
      <c r="B151" s="111" t="s">
        <v>344</v>
      </c>
      <c r="C151" s="86"/>
      <c r="D151" s="10"/>
      <c r="E151" s="10"/>
      <c r="F151" s="10"/>
      <c r="G151" s="7"/>
      <c r="H151" s="7"/>
      <c r="K151" s="78"/>
      <c r="L151" s="78"/>
    </row>
    <row r="152" spans="1:12" ht="12.75">
      <c r="A152" s="107" t="s">
        <v>345</v>
      </c>
      <c r="B152" s="111" t="s">
        <v>346</v>
      </c>
      <c r="C152" s="86"/>
      <c r="D152" s="10"/>
      <c r="E152" s="10"/>
      <c r="F152" s="10"/>
      <c r="G152" s="7"/>
      <c r="H152" s="7"/>
      <c r="K152" s="78"/>
      <c r="L152" s="78"/>
    </row>
    <row r="153" spans="1:12" ht="12.75">
      <c r="A153" s="75">
        <v>68.05</v>
      </c>
      <c r="B153" s="112" t="s">
        <v>347</v>
      </c>
      <c r="C153" s="94">
        <f>+C154</f>
        <v>0</v>
      </c>
      <c r="D153" s="94">
        <f aca="true" t="shared" si="48" ref="D153:I155">+D154</f>
        <v>0</v>
      </c>
      <c r="E153" s="94">
        <f t="shared" si="48"/>
        <v>10045</v>
      </c>
      <c r="F153" s="94">
        <f t="shared" si="48"/>
        <v>5272</v>
      </c>
      <c r="G153" s="94">
        <f t="shared" si="48"/>
        <v>4349.889999999999</v>
      </c>
      <c r="H153" s="94">
        <f t="shared" si="48"/>
        <v>850.03</v>
      </c>
      <c r="I153" s="94">
        <f t="shared" si="48"/>
        <v>3499.86</v>
      </c>
      <c r="J153" s="31"/>
      <c r="K153" s="78"/>
      <c r="L153" s="78"/>
    </row>
    <row r="154" spans="1:12" ht="12.75">
      <c r="A154" s="75" t="s">
        <v>348</v>
      </c>
      <c r="B154" s="112" t="s">
        <v>160</v>
      </c>
      <c r="C154" s="94">
        <f>+C155</f>
        <v>0</v>
      </c>
      <c r="D154" s="94">
        <f t="shared" si="48"/>
        <v>0</v>
      </c>
      <c r="E154" s="94">
        <f t="shared" si="48"/>
        <v>10045</v>
      </c>
      <c r="F154" s="94">
        <f t="shared" si="48"/>
        <v>5272</v>
      </c>
      <c r="G154" s="94">
        <f t="shared" si="48"/>
        <v>4349.889999999999</v>
      </c>
      <c r="H154" s="94">
        <f t="shared" si="48"/>
        <v>850.03</v>
      </c>
      <c r="I154" s="94">
        <f t="shared" si="48"/>
        <v>3499.86</v>
      </c>
      <c r="J154" s="31"/>
      <c r="K154" s="78"/>
      <c r="L154" s="78"/>
    </row>
    <row r="155" spans="1:12" ht="12.75">
      <c r="A155" s="75" t="s">
        <v>349</v>
      </c>
      <c r="B155" s="79" t="s">
        <v>366</v>
      </c>
      <c r="C155" s="94">
        <f>+C156</f>
        <v>0</v>
      </c>
      <c r="D155" s="94">
        <f t="shared" si="48"/>
        <v>0</v>
      </c>
      <c r="E155" s="94">
        <f t="shared" si="48"/>
        <v>10045</v>
      </c>
      <c r="F155" s="94">
        <f t="shared" si="48"/>
        <v>5272</v>
      </c>
      <c r="G155" s="94">
        <f t="shared" si="48"/>
        <v>4349.889999999999</v>
      </c>
      <c r="H155" s="94">
        <f t="shared" si="48"/>
        <v>850.03</v>
      </c>
      <c r="I155" s="94">
        <f t="shared" si="48"/>
        <v>3499.86</v>
      </c>
      <c r="J155" s="31"/>
      <c r="K155" s="78"/>
      <c r="L155" s="78"/>
    </row>
    <row r="156" spans="1:12" ht="12.75">
      <c r="A156" s="84" t="s">
        <v>350</v>
      </c>
      <c r="B156" s="113" t="s">
        <v>351</v>
      </c>
      <c r="C156" s="80">
        <f aca="true" t="shared" si="49" ref="C156:I156">C157</f>
        <v>0</v>
      </c>
      <c r="D156" s="80">
        <f t="shared" si="49"/>
        <v>0</v>
      </c>
      <c r="E156" s="80">
        <f t="shared" si="49"/>
        <v>10045</v>
      </c>
      <c r="F156" s="80">
        <f t="shared" si="49"/>
        <v>5272</v>
      </c>
      <c r="G156" s="80">
        <f t="shared" si="49"/>
        <v>4349.889999999999</v>
      </c>
      <c r="H156" s="80">
        <f t="shared" si="49"/>
        <v>850.03</v>
      </c>
      <c r="I156" s="80">
        <f t="shared" si="49"/>
        <v>3499.86</v>
      </c>
      <c r="J156" s="31"/>
      <c r="K156" s="78"/>
      <c r="L156" s="78"/>
    </row>
    <row r="157" spans="1:12" ht="12.75">
      <c r="A157" s="84" t="s">
        <v>352</v>
      </c>
      <c r="B157" s="113" t="s">
        <v>353</v>
      </c>
      <c r="C157" s="80">
        <f aca="true" t="shared" si="50" ref="C157:I157">C159+C160+C161</f>
        <v>0</v>
      </c>
      <c r="D157" s="80">
        <f t="shared" si="50"/>
        <v>0</v>
      </c>
      <c r="E157" s="80">
        <f t="shared" si="50"/>
        <v>10045</v>
      </c>
      <c r="F157" s="80">
        <f t="shared" si="50"/>
        <v>5272</v>
      </c>
      <c r="G157" s="80">
        <f t="shared" si="50"/>
        <v>4349.889999999999</v>
      </c>
      <c r="H157" s="80">
        <f t="shared" si="50"/>
        <v>850.03</v>
      </c>
      <c r="I157" s="80">
        <f t="shared" si="50"/>
        <v>3499.86</v>
      </c>
      <c r="J157" s="31"/>
      <c r="K157" s="78"/>
      <c r="L157" s="78"/>
    </row>
    <row r="158" spans="1:12" ht="12.75">
      <c r="A158" s="75" t="s">
        <v>354</v>
      </c>
      <c r="B158" s="112" t="s">
        <v>355</v>
      </c>
      <c r="C158" s="80">
        <f aca="true" t="shared" si="51" ref="C158:I158">C159</f>
        <v>0</v>
      </c>
      <c r="D158" s="80">
        <f t="shared" si="51"/>
        <v>0</v>
      </c>
      <c r="E158" s="80">
        <f t="shared" si="51"/>
        <v>5808</v>
      </c>
      <c r="F158" s="80">
        <f t="shared" si="51"/>
        <v>2802</v>
      </c>
      <c r="G158" s="80">
        <f t="shared" si="51"/>
        <v>2287</v>
      </c>
      <c r="H158" s="80">
        <f t="shared" si="51"/>
        <v>450.03</v>
      </c>
      <c r="I158" s="80">
        <f t="shared" si="51"/>
        <v>1836.97</v>
      </c>
      <c r="K158" s="78"/>
      <c r="L158" s="78"/>
    </row>
    <row r="159" spans="1:12" ht="12.75">
      <c r="A159" s="84" t="s">
        <v>356</v>
      </c>
      <c r="B159" s="113" t="s">
        <v>357</v>
      </c>
      <c r="C159" s="86"/>
      <c r="D159" s="10"/>
      <c r="E159" s="7">
        <v>5808</v>
      </c>
      <c r="F159" s="7">
        <f>1347+1455</f>
        <v>2802</v>
      </c>
      <c r="G159" s="7">
        <f>H159+I159</f>
        <v>2287</v>
      </c>
      <c r="H159" s="7">
        <f>300.03+150</f>
        <v>450.03</v>
      </c>
      <c r="I159" s="31">
        <v>1836.97</v>
      </c>
      <c r="K159" s="78"/>
      <c r="L159" s="78"/>
    </row>
    <row r="160" spans="1:12" ht="12.75">
      <c r="A160" s="84" t="s">
        <v>358</v>
      </c>
      <c r="B160" s="113" t="s">
        <v>359</v>
      </c>
      <c r="C160" s="86"/>
      <c r="D160" s="10"/>
      <c r="E160" s="7">
        <v>4237</v>
      </c>
      <c r="F160" s="7">
        <f>1264+1206</f>
        <v>2470</v>
      </c>
      <c r="G160" s="7">
        <f>H160+I160</f>
        <v>2062.99</v>
      </c>
      <c r="H160" s="7">
        <f>250+150</f>
        <v>400</v>
      </c>
      <c r="I160" s="31">
        <v>1662.99</v>
      </c>
      <c r="K160" s="78"/>
      <c r="L160" s="78"/>
    </row>
    <row r="161" spans="1:12" ht="25.5">
      <c r="A161" s="107" t="s">
        <v>360</v>
      </c>
      <c r="B161" s="108" t="s">
        <v>361</v>
      </c>
      <c r="C161" s="86"/>
      <c r="D161" s="10"/>
      <c r="E161" s="7"/>
      <c r="F161" s="7"/>
      <c r="G161" s="7">
        <f>H161+I161</f>
        <v>-0.1</v>
      </c>
      <c r="H161" s="7"/>
      <c r="I161" s="26">
        <v>-0.1</v>
      </c>
      <c r="K161" s="78"/>
      <c r="L161" s="78"/>
    </row>
    <row r="162" spans="1:9" ht="12.75">
      <c r="A162" s="83" t="s">
        <v>362</v>
      </c>
      <c r="B162" s="79" t="s">
        <v>363</v>
      </c>
      <c r="C162" s="80">
        <f aca="true" t="shared" si="52" ref="C162:H162">+C163</f>
        <v>0</v>
      </c>
      <c r="D162" s="80">
        <f t="shared" si="52"/>
        <v>0</v>
      </c>
      <c r="E162" s="80">
        <f t="shared" si="52"/>
        <v>0</v>
      </c>
      <c r="F162" s="80">
        <f t="shared" si="52"/>
        <v>0</v>
      </c>
      <c r="G162" s="80">
        <f t="shared" si="52"/>
        <v>0</v>
      </c>
      <c r="H162" s="80">
        <f t="shared" si="52"/>
        <v>0</v>
      </c>
      <c r="I162" s="26">
        <v>0</v>
      </c>
    </row>
    <row r="163" spans="1:8" ht="25.5">
      <c r="A163" s="95" t="s">
        <v>364</v>
      </c>
      <c r="B163" s="87" t="s">
        <v>365</v>
      </c>
      <c r="C163" s="114"/>
      <c r="D163" s="10"/>
      <c r="E163" s="10"/>
      <c r="F163" s="10"/>
      <c r="G163" s="7"/>
      <c r="H163" s="7"/>
    </row>
    <row r="166" spans="1:5" ht="12.75">
      <c r="A166" s="139" t="s">
        <v>378</v>
      </c>
      <c r="B166" s="140"/>
      <c r="E166" s="134" t="s">
        <v>375</v>
      </c>
    </row>
    <row r="168" spans="1:5" ht="12.75">
      <c r="A168" s="141" t="s">
        <v>379</v>
      </c>
      <c r="B168" s="142"/>
      <c r="E168" s="28" t="s">
        <v>377</v>
      </c>
    </row>
  </sheetData>
  <sheetProtection/>
  <protectedRanges>
    <protectedRange sqref="B5:B6 C4:C6" name="Zonă1_1"/>
    <protectedRange sqref="H115 H125 G63:H63 G110:H110 H88:H95 G113:H113 G56:H60 G108:H108 G82:H82 G41:H41 G71:H75 G97:H106 G123:H123 G28:H32 G34:H34 H35:H37 G35:G38 H42:H46 G42:G47 G49:H51 H83:H84 G83:G85 G124:G126 G114:G117 G121" name="Zonă3"/>
    <protectedRange sqref="B4" name="Zonă1_1_1_1_1_1"/>
  </protectedRanges>
  <mergeCells count="2">
    <mergeCell ref="A166:B166"/>
    <mergeCell ref="A168:B168"/>
  </mergeCells>
  <printOptions horizontalCentered="1"/>
  <pageMargins left="0.7480314960629921" right="0.7480314960629921" top="0" bottom="0" header="0.15748031496062992" footer="0.15748031496062992"/>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Dell 1</cp:lastModifiedBy>
  <cp:lastPrinted>2015-04-17T11:43:27Z</cp:lastPrinted>
  <dcterms:created xsi:type="dcterms:W3CDTF">2015-02-12T11:23:55Z</dcterms:created>
  <dcterms:modified xsi:type="dcterms:W3CDTF">2015-06-12T08:54:22Z</dcterms:modified>
  <cp:category/>
  <cp:version/>
  <cp:contentType/>
  <cp:contentStatus/>
</cp:coreProperties>
</file>